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3D0194B0-4E46-4EF4-8F7A-CA6924D7FCA9}" xr6:coauthVersionLast="47" xr6:coauthVersionMax="47" xr10:uidLastSave="{00000000-0000-0000-0000-000000000000}"/>
  <bookViews>
    <workbookView xWindow="-108" yWindow="-108" windowWidth="19416" windowHeight="11016" tabRatio="860" activeTab="4" xr2:uid="{00000000-000D-0000-FFFF-FFFF00000000}"/>
  </bookViews>
  <sheets>
    <sheet name="Enter Scores" sheetId="2" r:id="rId1"/>
    <sheet name="PRINT - Score Sheets" sheetId="8" r:id="rId2"/>
    <sheet name="Results - Sort Teams" sheetId="4" r:id="rId3"/>
    <sheet name="Team Results for Posting" sheetId="17" r:id="rId4"/>
    <sheet name="Results - Sort All Bowlers" sheetId="5" r:id="rId5"/>
    <sheet name="District Team Qualifiers" sheetId="11" r:id="rId6"/>
    <sheet name="District IND Qualifiers" sheetId="15" r:id="rId7"/>
    <sheet name="Export Participants" sheetId="12" r:id="rId8"/>
    <sheet name="Text Header" sheetId="13" r:id="rId9"/>
    <sheet name="Sub Scores" sheetId="16" r:id="rId10"/>
    <sheet name="Rosters" sheetId="3" r:id="rId11"/>
  </sheets>
  <definedNames>
    <definedName name="_xlnm.Print_Area" localSheetId="0">'Enter Scores'!$A$4:$L$275</definedName>
    <definedName name="_xlnm.Print_Area" localSheetId="4">'Results - Sort All Bowlers'!$A:$L</definedName>
    <definedName name="_xlnm.Print_Area" localSheetId="2">'Results - Sort Teams'!$C$1:$R$20</definedName>
    <definedName name="_xlnm.Print_Titles" localSheetId="4">'Results - Sort All Bowlers'!$1:$1</definedName>
    <definedName name="_xlnm.Print_Titles" localSheetId="2">'Results - Sort Teams'!$1:$1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5" l="1"/>
  <c r="H55" i="5"/>
  <c r="I55" i="5"/>
  <c r="G32" i="5"/>
  <c r="H32" i="5"/>
  <c r="I32" i="5"/>
  <c r="AH18" i="3"/>
  <c r="AI18" i="3"/>
  <c r="AH19" i="3"/>
  <c r="AI19" i="3" s="1"/>
  <c r="AH20" i="3"/>
  <c r="AI20" i="3"/>
  <c r="AH21" i="3"/>
  <c r="AI21" i="3" s="1"/>
  <c r="AH22" i="3"/>
  <c r="AI22" i="3"/>
  <c r="AH23" i="3"/>
  <c r="AI23" i="3" s="1"/>
  <c r="AH24" i="3"/>
  <c r="AI24" i="3"/>
  <c r="AH25" i="3"/>
  <c r="AI25" i="3" s="1"/>
  <c r="AH26" i="3"/>
  <c r="AI26" i="3"/>
  <c r="AH27" i="3"/>
  <c r="AI27" i="3" s="1"/>
  <c r="AH28" i="3"/>
  <c r="AI28" i="3"/>
  <c r="AH29" i="3"/>
  <c r="AI29" i="3" s="1"/>
  <c r="AH30" i="3"/>
  <c r="AI30" i="3"/>
  <c r="AH31" i="3"/>
  <c r="AI31" i="3" s="1"/>
  <c r="AH32" i="3"/>
  <c r="AI32" i="3"/>
  <c r="AH33" i="3"/>
  <c r="AI33" i="3" s="1"/>
  <c r="AH34" i="3"/>
  <c r="AI34" i="3"/>
  <c r="AH35" i="3"/>
  <c r="AI35" i="3" s="1"/>
  <c r="AH36" i="3"/>
  <c r="AI36" i="3"/>
  <c r="AH37" i="3"/>
  <c r="AI37" i="3" s="1"/>
  <c r="AH38" i="3"/>
  <c r="AI38" i="3"/>
  <c r="AH39" i="3"/>
  <c r="AI39" i="3" s="1"/>
  <c r="AH40" i="3"/>
  <c r="AI40" i="3"/>
  <c r="AH41" i="3"/>
  <c r="AI41" i="3" s="1"/>
  <c r="AH42" i="3"/>
  <c r="AI42" i="3"/>
  <c r="AH43" i="3"/>
  <c r="AI43" i="3" s="1"/>
  <c r="AH44" i="3"/>
  <c r="AI44" i="3"/>
  <c r="AH45" i="3"/>
  <c r="AI45" i="3" s="1"/>
  <c r="AH46" i="3"/>
  <c r="AI46" i="3"/>
  <c r="AH47" i="3"/>
  <c r="AI47" i="3" s="1"/>
  <c r="AH48" i="3"/>
  <c r="AI48" i="3"/>
  <c r="AH49" i="3"/>
  <c r="AI49" i="3" s="1"/>
  <c r="AH50" i="3"/>
  <c r="AI50" i="3"/>
  <c r="G112" i="5"/>
  <c r="K112" i="5" s="1"/>
  <c r="H112" i="5"/>
  <c r="I112" i="5"/>
  <c r="B12" i="2" l="1"/>
  <c r="C32" i="5" s="1"/>
  <c r="J32" i="5" s="1"/>
  <c r="C12" i="2"/>
  <c r="D32" i="5" s="1"/>
  <c r="B13" i="2"/>
  <c r="C13" i="2"/>
  <c r="B14" i="2"/>
  <c r="C14" i="2"/>
  <c r="B15" i="2"/>
  <c r="C15" i="2"/>
  <c r="I49" i="12"/>
  <c r="H49" i="12"/>
  <c r="F49" i="12"/>
  <c r="E49" i="12"/>
  <c r="B49" i="12"/>
  <c r="I48" i="12"/>
  <c r="H48" i="12"/>
  <c r="F48" i="12"/>
  <c r="E48" i="12"/>
  <c r="G48" i="12"/>
  <c r="D48" i="12"/>
  <c r="I47" i="12"/>
  <c r="H47" i="12"/>
  <c r="F47" i="12"/>
  <c r="E47" i="12"/>
  <c r="G47" i="12"/>
  <c r="U49" i="12" l="1"/>
  <c r="T47" i="12"/>
  <c r="AF47" i="12"/>
  <c r="D49" i="12"/>
  <c r="S49" i="12"/>
  <c r="AE49" i="12"/>
  <c r="A47" i="12"/>
  <c r="M47" i="12"/>
  <c r="Q47" i="12"/>
  <c r="U47" i="12"/>
  <c r="Y47" i="12"/>
  <c r="AC47" i="12"/>
  <c r="AG47" i="12"/>
  <c r="L47" i="12"/>
  <c r="X47" i="12"/>
  <c r="O49" i="12"/>
  <c r="W49" i="12"/>
  <c r="C48" i="12"/>
  <c r="B47" i="12"/>
  <c r="J47" i="12"/>
  <c r="N47" i="12"/>
  <c r="R47" i="12"/>
  <c r="V47" i="12"/>
  <c r="Z47" i="12"/>
  <c r="B48" i="12"/>
  <c r="C49" i="12"/>
  <c r="P47" i="12"/>
  <c r="AB47" i="12"/>
  <c r="K49" i="12"/>
  <c r="AA49" i="12"/>
  <c r="D47" i="12"/>
  <c r="K47" i="12"/>
  <c r="O47" i="12"/>
  <c r="S47" i="12"/>
  <c r="W47" i="12"/>
  <c r="AA47" i="12"/>
  <c r="J48" i="12"/>
  <c r="M48" i="12"/>
  <c r="P48" i="12"/>
  <c r="S48" i="12"/>
  <c r="V48" i="12"/>
  <c r="AB48" i="12"/>
  <c r="AE48" i="12"/>
  <c r="G49" i="12"/>
  <c r="L49" i="12"/>
  <c r="P49" i="12"/>
  <c r="T49" i="12"/>
  <c r="X49" i="12"/>
  <c r="AB49" i="12"/>
  <c r="AF49" i="12"/>
  <c r="Y48" i="12"/>
  <c r="AE47" i="12"/>
  <c r="K48" i="12"/>
  <c r="N48" i="12"/>
  <c r="Q48" i="12"/>
  <c r="T48" i="12"/>
  <c r="W48" i="12"/>
  <c r="Z48" i="12"/>
  <c r="AC48" i="12"/>
  <c r="AF48" i="12"/>
  <c r="A49" i="12"/>
  <c r="M49" i="12"/>
  <c r="Q49" i="12"/>
  <c r="Y49" i="12"/>
  <c r="AC49" i="12"/>
  <c r="AG49" i="12"/>
  <c r="AD47" i="12"/>
  <c r="A48" i="12"/>
  <c r="L48" i="12"/>
  <c r="R48" i="12"/>
  <c r="U48" i="12"/>
  <c r="X48" i="12"/>
  <c r="AA48" i="12"/>
  <c r="AD48" i="12"/>
  <c r="AG48" i="12"/>
  <c r="J49" i="12"/>
  <c r="N49" i="12"/>
  <c r="R49" i="12"/>
  <c r="V49" i="12"/>
  <c r="Z49" i="12"/>
  <c r="AD49" i="12"/>
  <c r="O48" i="12"/>
  <c r="B19" i="17"/>
  <c r="B18" i="17"/>
  <c r="C47" i="12" l="1"/>
  <c r="C9" i="16" l="1"/>
  <c r="D9" i="16"/>
  <c r="E9" i="16"/>
  <c r="C10" i="16"/>
  <c r="D10" i="16"/>
  <c r="E10" i="16"/>
  <c r="D8" i="16"/>
  <c r="E8" i="16"/>
  <c r="C8" i="16"/>
  <c r="B8" i="2" l="1"/>
  <c r="C8" i="2"/>
  <c r="B9" i="2"/>
  <c r="C9" i="2"/>
  <c r="B10" i="2"/>
  <c r="C10" i="2"/>
  <c r="B11" i="2"/>
  <c r="C55" i="5" s="1"/>
  <c r="J55" i="5" s="1"/>
  <c r="C11" i="2"/>
  <c r="D55" i="5" s="1"/>
  <c r="C19" i="2" l="1"/>
  <c r="I46" i="12" l="1"/>
  <c r="H46" i="12"/>
  <c r="F46" i="12"/>
  <c r="E46" i="12"/>
  <c r="I45" i="12"/>
  <c r="H45" i="12"/>
  <c r="F45" i="12"/>
  <c r="E45" i="12"/>
  <c r="I44" i="12"/>
  <c r="H44" i="12"/>
  <c r="F44" i="12"/>
  <c r="E44" i="12"/>
  <c r="I43" i="12"/>
  <c r="H43" i="12"/>
  <c r="F43" i="12"/>
  <c r="E43" i="12"/>
  <c r="I42" i="12"/>
  <c r="H42" i="12"/>
  <c r="F42" i="12"/>
  <c r="E42" i="12"/>
  <c r="I41" i="12"/>
  <c r="H41" i="12"/>
  <c r="F41" i="12"/>
  <c r="E41" i="12"/>
  <c r="I40" i="12"/>
  <c r="H40" i="12"/>
  <c r="Z46" i="12"/>
  <c r="D46" i="12"/>
  <c r="AF45" i="12"/>
  <c r="AA45" i="12"/>
  <c r="X45" i="12"/>
  <c r="T45" i="12"/>
  <c r="O45" i="12"/>
  <c r="D45" i="12"/>
  <c r="O44" i="12"/>
  <c r="D44" i="12"/>
  <c r="B44" i="12"/>
  <c r="AF43" i="12"/>
  <c r="AA43" i="12"/>
  <c r="T43" i="12"/>
  <c r="B43" i="12"/>
  <c r="AE42" i="12"/>
  <c r="AB42" i="12"/>
  <c r="Z42" i="12"/>
  <c r="W42" i="12"/>
  <c r="T42" i="12"/>
  <c r="P42" i="12"/>
  <c r="G42" i="12"/>
  <c r="AF41" i="12"/>
  <c r="AD41" i="12"/>
  <c r="Z41" i="12"/>
  <c r="W41" i="12"/>
  <c r="T41" i="12"/>
  <c r="R41" i="12"/>
  <c r="N41" i="12"/>
  <c r="B41" i="12"/>
  <c r="W45" i="12" l="1"/>
  <c r="L42" i="12"/>
  <c r="D41" i="12"/>
  <c r="O41" i="12"/>
  <c r="N42" i="12"/>
  <c r="T46" i="12"/>
  <c r="G41" i="12"/>
  <c r="S41" i="12"/>
  <c r="K41" i="12"/>
  <c r="K42" i="12"/>
  <c r="K43" i="12"/>
  <c r="K44" i="12"/>
  <c r="G43" i="12"/>
  <c r="X41" i="12"/>
  <c r="P43" i="12"/>
  <c r="T44" i="12"/>
  <c r="A41" i="12"/>
  <c r="M41" i="12"/>
  <c r="Q41" i="12"/>
  <c r="U41" i="12"/>
  <c r="Y41" i="12"/>
  <c r="AC41" i="12"/>
  <c r="AG41" i="12"/>
  <c r="A42" i="12"/>
  <c r="M42" i="12"/>
  <c r="Q42" i="12"/>
  <c r="U42" i="12"/>
  <c r="Y42" i="12"/>
  <c r="AC42" i="12"/>
  <c r="AG42" i="12"/>
  <c r="A43" i="12"/>
  <c r="M43" i="12"/>
  <c r="Q43" i="12"/>
  <c r="U43" i="12"/>
  <c r="Y43" i="12"/>
  <c r="AC43" i="12"/>
  <c r="AG43" i="12"/>
  <c r="A44" i="12"/>
  <c r="M44" i="12"/>
  <c r="Q44" i="12"/>
  <c r="U44" i="12"/>
  <c r="Y44" i="12"/>
  <c r="AC44" i="12"/>
  <c r="AG44" i="12"/>
  <c r="A45" i="12"/>
  <c r="M45" i="12"/>
  <c r="Q45" i="12"/>
  <c r="U45" i="12"/>
  <c r="Y45" i="12"/>
  <c r="AC45" i="12"/>
  <c r="AG45" i="12"/>
  <c r="A46" i="12"/>
  <c r="M46" i="12"/>
  <c r="Q46" i="12"/>
  <c r="U46" i="12"/>
  <c r="Y46" i="12"/>
  <c r="AC46" i="12"/>
  <c r="AG46" i="12"/>
  <c r="J44" i="12"/>
  <c r="N44" i="12"/>
  <c r="R44" i="12"/>
  <c r="V44" i="12"/>
  <c r="Z44" i="12"/>
  <c r="AD44" i="12"/>
  <c r="B45" i="12"/>
  <c r="J45" i="12"/>
  <c r="N45" i="12"/>
  <c r="R45" i="12"/>
  <c r="Z45" i="12"/>
  <c r="AD45" i="12"/>
  <c r="B46" i="12"/>
  <c r="J46" i="12"/>
  <c r="N46" i="12"/>
  <c r="R46" i="12"/>
  <c r="V46" i="12"/>
  <c r="AD46" i="12"/>
  <c r="AA41" i="12"/>
  <c r="AE41" i="12"/>
  <c r="D42" i="12"/>
  <c r="O42" i="12"/>
  <c r="S42" i="12"/>
  <c r="AA42" i="12"/>
  <c r="D43" i="12"/>
  <c r="O43" i="12"/>
  <c r="W43" i="12"/>
  <c r="AE43" i="12"/>
  <c r="S44" i="12"/>
  <c r="W44" i="12"/>
  <c r="AA44" i="12"/>
  <c r="S43" i="12"/>
  <c r="L41" i="12"/>
  <c r="P41" i="12"/>
  <c r="AB41" i="12"/>
  <c r="X42" i="12"/>
  <c r="AF42" i="12"/>
  <c r="L43" i="12"/>
  <c r="X43" i="12"/>
  <c r="AB43" i="12"/>
  <c r="G44" i="12"/>
  <c r="L44" i="12"/>
  <c r="P44" i="12"/>
  <c r="AB44" i="12"/>
  <c r="AF44" i="12"/>
  <c r="G45" i="12"/>
  <c r="L45" i="12"/>
  <c r="P45" i="12"/>
  <c r="AB45" i="12"/>
  <c r="G46" i="12"/>
  <c r="L46" i="12"/>
  <c r="P46" i="12"/>
  <c r="X46" i="12"/>
  <c r="AB46" i="12"/>
  <c r="AF46" i="12"/>
  <c r="X44" i="12"/>
  <c r="V45" i="12"/>
  <c r="J41" i="12"/>
  <c r="V41" i="12"/>
  <c r="B42" i="12"/>
  <c r="J42" i="12"/>
  <c r="R42" i="12"/>
  <c r="V42" i="12"/>
  <c r="AD42" i="12"/>
  <c r="J43" i="12"/>
  <c r="N43" i="12"/>
  <c r="R43" i="12"/>
  <c r="V43" i="12"/>
  <c r="Z43" i="12"/>
  <c r="AD43" i="12"/>
  <c r="AE44" i="12"/>
  <c r="K45" i="12"/>
  <c r="S45" i="12"/>
  <c r="AE45" i="12"/>
  <c r="K46" i="12"/>
  <c r="O46" i="12"/>
  <c r="S46" i="12"/>
  <c r="W46" i="12"/>
  <c r="AE46" i="12"/>
  <c r="AA46" i="12"/>
  <c r="C42" i="12" l="1"/>
  <c r="C45" i="12"/>
  <c r="C41" i="12"/>
  <c r="C46" i="12"/>
  <c r="C44" i="12"/>
  <c r="C43" i="12"/>
  <c r="G82" i="5" l="1"/>
  <c r="H82" i="5"/>
  <c r="I82" i="5"/>
  <c r="G21" i="5"/>
  <c r="H21" i="5"/>
  <c r="I21" i="5"/>
  <c r="G27" i="5"/>
  <c r="H27" i="5"/>
  <c r="I27" i="5"/>
  <c r="G11" i="5"/>
  <c r="H11" i="5"/>
  <c r="I11" i="5"/>
  <c r="G105" i="5"/>
  <c r="H105" i="5"/>
  <c r="I105" i="5"/>
  <c r="G78" i="5"/>
  <c r="H78" i="5"/>
  <c r="I78" i="5"/>
  <c r="G106" i="5"/>
  <c r="H106" i="5"/>
  <c r="I106" i="5"/>
  <c r="H18" i="5"/>
  <c r="I18" i="5"/>
  <c r="G18" i="5"/>
  <c r="G13" i="5"/>
  <c r="H13" i="5"/>
  <c r="I13" i="5"/>
  <c r="G38" i="5"/>
  <c r="H38" i="5"/>
  <c r="I38" i="5"/>
  <c r="G20" i="5"/>
  <c r="H20" i="5"/>
  <c r="I20" i="5"/>
  <c r="G35" i="5"/>
  <c r="H35" i="5"/>
  <c r="I35" i="5"/>
  <c r="G104" i="5"/>
  <c r="H104" i="5"/>
  <c r="I104" i="5"/>
  <c r="G128" i="5"/>
  <c r="H128" i="5"/>
  <c r="I128" i="5"/>
  <c r="G129" i="5"/>
  <c r="H129" i="5"/>
  <c r="I129" i="5"/>
  <c r="H8" i="5"/>
  <c r="I8" i="5"/>
  <c r="G8" i="5"/>
  <c r="G121" i="5"/>
  <c r="H121" i="5"/>
  <c r="I121" i="5"/>
  <c r="G122" i="5"/>
  <c r="H122" i="5"/>
  <c r="I122" i="5"/>
  <c r="G123" i="5"/>
  <c r="H123" i="5"/>
  <c r="I123" i="5"/>
  <c r="G124" i="5"/>
  <c r="H124" i="5"/>
  <c r="I124" i="5"/>
  <c r="G125" i="5"/>
  <c r="H125" i="5"/>
  <c r="I125" i="5"/>
  <c r="G126" i="5"/>
  <c r="H126" i="5"/>
  <c r="I126" i="5"/>
  <c r="G127" i="5"/>
  <c r="H127" i="5"/>
  <c r="I127" i="5"/>
  <c r="H4" i="5"/>
  <c r="I4" i="5"/>
  <c r="G4" i="5"/>
  <c r="G79" i="5"/>
  <c r="H79" i="5"/>
  <c r="I79" i="5"/>
  <c r="G40" i="5"/>
  <c r="H40" i="5"/>
  <c r="I40" i="5"/>
  <c r="G19" i="5"/>
  <c r="H19" i="5"/>
  <c r="I19" i="5"/>
  <c r="G12" i="5"/>
  <c r="H12" i="5"/>
  <c r="I12" i="5"/>
  <c r="G103" i="5"/>
  <c r="H103" i="5"/>
  <c r="I103" i="5"/>
  <c r="G81" i="5"/>
  <c r="H81" i="5"/>
  <c r="I81" i="5"/>
  <c r="G120" i="5"/>
  <c r="H120" i="5"/>
  <c r="I120" i="5"/>
  <c r="H5" i="5"/>
  <c r="I5" i="5"/>
  <c r="G5" i="5"/>
  <c r="G57" i="5"/>
  <c r="H57" i="5"/>
  <c r="I57" i="5"/>
  <c r="G36" i="5"/>
  <c r="H36" i="5"/>
  <c r="I36" i="5"/>
  <c r="G31" i="5"/>
  <c r="H31" i="5"/>
  <c r="I31" i="5"/>
  <c r="G7" i="5"/>
  <c r="H7" i="5"/>
  <c r="I7" i="5"/>
  <c r="G102" i="5"/>
  <c r="H102" i="5"/>
  <c r="I102" i="5"/>
  <c r="G118" i="5"/>
  <c r="H118" i="5"/>
  <c r="I118" i="5"/>
  <c r="G119" i="5"/>
  <c r="H119" i="5"/>
  <c r="I119" i="5"/>
  <c r="H16" i="5"/>
  <c r="I16" i="5"/>
  <c r="G16" i="5"/>
  <c r="G26" i="5"/>
  <c r="H26" i="5"/>
  <c r="I26" i="5"/>
  <c r="G34" i="5"/>
  <c r="H34" i="5"/>
  <c r="I34" i="5"/>
  <c r="G14" i="5"/>
  <c r="H14" i="5"/>
  <c r="I14" i="5"/>
  <c r="G17" i="5"/>
  <c r="H17" i="5"/>
  <c r="I17" i="5"/>
  <c r="G100" i="5"/>
  <c r="H100" i="5"/>
  <c r="I100" i="5"/>
  <c r="G101" i="5"/>
  <c r="H101" i="5"/>
  <c r="I101" i="5"/>
  <c r="G117" i="5"/>
  <c r="H117" i="5"/>
  <c r="I117" i="5"/>
  <c r="H24" i="5"/>
  <c r="I24" i="5"/>
  <c r="G24" i="5"/>
  <c r="G9" i="5"/>
  <c r="H9" i="5"/>
  <c r="I9" i="5"/>
  <c r="G76" i="5"/>
  <c r="H76" i="5"/>
  <c r="I76" i="5"/>
  <c r="G44" i="5"/>
  <c r="H44" i="5"/>
  <c r="I44" i="5"/>
  <c r="G51" i="5"/>
  <c r="H51" i="5"/>
  <c r="I51" i="5"/>
  <c r="G99" i="5"/>
  <c r="H99" i="5"/>
  <c r="I99" i="5"/>
  <c r="G70" i="5"/>
  <c r="H70" i="5"/>
  <c r="I70" i="5"/>
  <c r="G116" i="5"/>
  <c r="H116" i="5"/>
  <c r="I116" i="5"/>
  <c r="H2" i="5"/>
  <c r="I2" i="5"/>
  <c r="G2" i="5"/>
  <c r="G67" i="5"/>
  <c r="H67" i="5"/>
  <c r="I67" i="5"/>
  <c r="G63" i="5"/>
  <c r="H63" i="5"/>
  <c r="I63" i="5"/>
  <c r="G66" i="5"/>
  <c r="H66" i="5"/>
  <c r="I66" i="5"/>
  <c r="G33" i="5"/>
  <c r="H33" i="5"/>
  <c r="I33" i="5"/>
  <c r="G97" i="5"/>
  <c r="H97" i="5"/>
  <c r="I97" i="5"/>
  <c r="G98" i="5"/>
  <c r="H98" i="5"/>
  <c r="I98" i="5"/>
  <c r="G115" i="5"/>
  <c r="H115" i="5"/>
  <c r="I115" i="5"/>
  <c r="H48" i="5"/>
  <c r="I48" i="5"/>
  <c r="G48" i="5"/>
  <c r="G95" i="5"/>
  <c r="H95" i="5"/>
  <c r="I95" i="5"/>
  <c r="G96" i="5"/>
  <c r="H96" i="5"/>
  <c r="I96" i="5"/>
  <c r="G50" i="5"/>
  <c r="H50" i="5"/>
  <c r="I50" i="5"/>
  <c r="G59" i="5"/>
  <c r="H59" i="5"/>
  <c r="I59" i="5"/>
  <c r="G3" i="5"/>
  <c r="H3" i="5"/>
  <c r="I3" i="5"/>
  <c r="G25" i="5"/>
  <c r="H25" i="5"/>
  <c r="I25" i="5"/>
  <c r="G114" i="5"/>
  <c r="H114" i="5"/>
  <c r="I114" i="5"/>
  <c r="H30" i="5"/>
  <c r="I30" i="5"/>
  <c r="G30" i="5"/>
  <c r="G22" i="5"/>
  <c r="H22" i="5"/>
  <c r="I22" i="5"/>
  <c r="G93" i="5"/>
  <c r="H93" i="5"/>
  <c r="I93" i="5"/>
  <c r="G6" i="5"/>
  <c r="H6" i="5"/>
  <c r="I6" i="5"/>
  <c r="G54" i="5"/>
  <c r="H54" i="5"/>
  <c r="I54" i="5"/>
  <c r="G94" i="5"/>
  <c r="H94" i="5"/>
  <c r="I94" i="5"/>
  <c r="G45" i="5"/>
  <c r="H45" i="5"/>
  <c r="I45" i="5"/>
  <c r="G113" i="5"/>
  <c r="H113" i="5"/>
  <c r="I113" i="5"/>
  <c r="H28" i="5"/>
  <c r="I28" i="5"/>
  <c r="G28" i="5"/>
  <c r="G56" i="5"/>
  <c r="H56" i="5"/>
  <c r="I56" i="5"/>
  <c r="G73" i="5"/>
  <c r="H73" i="5"/>
  <c r="I73" i="5"/>
  <c r="G52" i="5"/>
  <c r="H52" i="5"/>
  <c r="I52" i="5"/>
  <c r="G46" i="5"/>
  <c r="H46" i="5"/>
  <c r="I46" i="5"/>
  <c r="G80" i="5"/>
  <c r="H80" i="5"/>
  <c r="I80" i="5"/>
  <c r="G92" i="5"/>
  <c r="H92" i="5"/>
  <c r="I92" i="5"/>
  <c r="G83" i="5"/>
  <c r="H83" i="5"/>
  <c r="I83" i="5"/>
  <c r="H72" i="5"/>
  <c r="I72" i="5"/>
  <c r="G72" i="5"/>
  <c r="G68" i="5"/>
  <c r="H68" i="5"/>
  <c r="I68" i="5"/>
  <c r="G15" i="5"/>
  <c r="H15" i="5"/>
  <c r="I15" i="5"/>
  <c r="G43" i="5"/>
  <c r="H43" i="5"/>
  <c r="I43" i="5"/>
  <c r="G77" i="5"/>
  <c r="H77" i="5"/>
  <c r="I77" i="5"/>
  <c r="G89" i="5"/>
  <c r="H89" i="5"/>
  <c r="I89" i="5"/>
  <c r="G90" i="5"/>
  <c r="H90" i="5"/>
  <c r="I90" i="5"/>
  <c r="G91" i="5"/>
  <c r="H91" i="5"/>
  <c r="I91" i="5"/>
  <c r="H37" i="5"/>
  <c r="I37" i="5"/>
  <c r="G37" i="5"/>
  <c r="G53" i="5"/>
  <c r="H53" i="5"/>
  <c r="I53" i="5"/>
  <c r="G64" i="5"/>
  <c r="H64" i="5"/>
  <c r="I64" i="5"/>
  <c r="G58" i="5"/>
  <c r="H58" i="5"/>
  <c r="I58" i="5"/>
  <c r="G61" i="5"/>
  <c r="H61" i="5"/>
  <c r="I61" i="5"/>
  <c r="G87" i="5"/>
  <c r="H87" i="5"/>
  <c r="I87" i="5"/>
  <c r="G88" i="5"/>
  <c r="H88" i="5"/>
  <c r="I88" i="5"/>
  <c r="H71" i="5"/>
  <c r="I71" i="5"/>
  <c r="G71" i="5"/>
  <c r="G29" i="5"/>
  <c r="H29" i="5"/>
  <c r="I29" i="5"/>
  <c r="G42" i="5"/>
  <c r="H42" i="5"/>
  <c r="I42" i="5"/>
  <c r="G23" i="5"/>
  <c r="H23" i="5"/>
  <c r="I23" i="5"/>
  <c r="G69" i="5"/>
  <c r="H69" i="5"/>
  <c r="I69" i="5"/>
  <c r="G109" i="5"/>
  <c r="H109" i="5"/>
  <c r="I109" i="5"/>
  <c r="G110" i="5"/>
  <c r="H110" i="5"/>
  <c r="I110" i="5"/>
  <c r="G111" i="5"/>
  <c r="H111" i="5"/>
  <c r="I111" i="5"/>
  <c r="H41" i="5"/>
  <c r="I41" i="5"/>
  <c r="G41" i="5"/>
  <c r="G49" i="5"/>
  <c r="H49" i="5"/>
  <c r="I49" i="5"/>
  <c r="G39" i="5"/>
  <c r="H39" i="5"/>
  <c r="I39" i="5"/>
  <c r="G10" i="5"/>
  <c r="H10" i="5"/>
  <c r="I10" i="5"/>
  <c r="G75" i="5"/>
  <c r="H75" i="5"/>
  <c r="I75" i="5"/>
  <c r="G85" i="5"/>
  <c r="H85" i="5"/>
  <c r="I85" i="5"/>
  <c r="G74" i="5"/>
  <c r="H74" i="5"/>
  <c r="I74" i="5"/>
  <c r="G86" i="5"/>
  <c r="H86" i="5"/>
  <c r="I86" i="5"/>
  <c r="H47" i="5"/>
  <c r="I47" i="5"/>
  <c r="G47" i="5"/>
  <c r="G65" i="5"/>
  <c r="H65" i="5"/>
  <c r="I65" i="5"/>
  <c r="G60" i="5"/>
  <c r="H60" i="5"/>
  <c r="I60" i="5"/>
  <c r="G84" i="5"/>
  <c r="H84" i="5"/>
  <c r="I84" i="5"/>
  <c r="G107" i="5"/>
  <c r="H107" i="5"/>
  <c r="I107" i="5"/>
  <c r="G108" i="5"/>
  <c r="H108" i="5"/>
  <c r="I108" i="5"/>
  <c r="H62" i="5"/>
  <c r="I62" i="5"/>
  <c r="G62" i="5"/>
  <c r="I134" i="5" l="1"/>
  <c r="H134" i="5"/>
  <c r="G134" i="5"/>
  <c r="K23" i="5"/>
  <c r="K37" i="5"/>
  <c r="K72" i="5"/>
  <c r="K45" i="5"/>
  <c r="K96" i="5"/>
  <c r="K98" i="5"/>
  <c r="K63" i="5"/>
  <c r="K70" i="5"/>
  <c r="K16" i="5"/>
  <c r="K118" i="5"/>
  <c r="K5" i="5"/>
  <c r="K81" i="5"/>
  <c r="K126" i="5"/>
  <c r="K8" i="5"/>
  <c r="K38" i="5"/>
  <c r="K75" i="5"/>
  <c r="K69" i="5"/>
  <c r="K58" i="5"/>
  <c r="K91" i="5"/>
  <c r="K43" i="5"/>
  <c r="K83" i="5"/>
  <c r="K52" i="5"/>
  <c r="K113" i="5"/>
  <c r="K6" i="5"/>
  <c r="K114" i="5"/>
  <c r="K50" i="5"/>
  <c r="K115" i="5"/>
  <c r="K66" i="5"/>
  <c r="K116" i="5"/>
  <c r="K44" i="5"/>
  <c r="K117" i="5"/>
  <c r="K14" i="5"/>
  <c r="K119" i="5"/>
  <c r="K31" i="5"/>
  <c r="K120" i="5"/>
  <c r="K19" i="5"/>
  <c r="K127" i="5"/>
  <c r="K123" i="5"/>
  <c r="K129" i="5"/>
  <c r="K20" i="5"/>
  <c r="K106" i="5"/>
  <c r="K27" i="5"/>
  <c r="K108" i="5"/>
  <c r="K86" i="5"/>
  <c r="K92" i="5"/>
  <c r="K73" i="5"/>
  <c r="K28" i="5"/>
  <c r="K30" i="5"/>
  <c r="K76" i="5"/>
  <c r="K34" i="5"/>
  <c r="K36" i="5"/>
  <c r="K40" i="5"/>
  <c r="K128" i="5"/>
  <c r="K18" i="5"/>
  <c r="K21" i="5"/>
  <c r="K84" i="5"/>
  <c r="K85" i="5"/>
  <c r="K49" i="5"/>
  <c r="K109" i="5"/>
  <c r="K29" i="5"/>
  <c r="K61" i="5"/>
  <c r="K77" i="5"/>
  <c r="K46" i="5"/>
  <c r="K54" i="5"/>
  <c r="K59" i="5"/>
  <c r="K33" i="5"/>
  <c r="K51" i="5"/>
  <c r="K17" i="5"/>
  <c r="K7" i="5"/>
  <c r="K12" i="5"/>
  <c r="K124" i="5"/>
  <c r="K35" i="5"/>
  <c r="K11" i="5"/>
  <c r="K10" i="5"/>
  <c r="K111" i="5"/>
  <c r="K88" i="5"/>
  <c r="K64" i="5"/>
  <c r="K90" i="5"/>
  <c r="K15" i="5"/>
  <c r="K93" i="5"/>
  <c r="K25" i="5"/>
  <c r="K48" i="5"/>
  <c r="K2" i="5"/>
  <c r="K24" i="5"/>
  <c r="K101" i="5"/>
  <c r="K4" i="5"/>
  <c r="K122" i="5"/>
  <c r="K78" i="5"/>
  <c r="K107" i="5"/>
  <c r="K47" i="5"/>
  <c r="K74" i="5"/>
  <c r="K39" i="5"/>
  <c r="K41" i="5"/>
  <c r="K110" i="5"/>
  <c r="K42" i="5"/>
  <c r="K71" i="5"/>
  <c r="K87" i="5"/>
  <c r="K53" i="5"/>
  <c r="K89" i="5"/>
  <c r="K68" i="5"/>
  <c r="K80" i="5"/>
  <c r="K56" i="5"/>
  <c r="K94" i="5"/>
  <c r="K22" i="5"/>
  <c r="K3" i="5"/>
  <c r="K95" i="5"/>
  <c r="K97" i="5"/>
  <c r="K67" i="5"/>
  <c r="K99" i="5"/>
  <c r="K9" i="5"/>
  <c r="K100" i="5"/>
  <c r="K26" i="5"/>
  <c r="K102" i="5"/>
  <c r="K57" i="5"/>
  <c r="K103" i="5"/>
  <c r="K79" i="5"/>
  <c r="K125" i="5"/>
  <c r="K121" i="5"/>
  <c r="K104" i="5"/>
  <c r="K13" i="5"/>
  <c r="K105" i="5"/>
  <c r="K82" i="5"/>
  <c r="K55" i="5"/>
  <c r="K32" i="5"/>
  <c r="K60" i="5"/>
  <c r="K65" i="5"/>
  <c r="K62" i="5"/>
  <c r="K2" i="4"/>
  <c r="L2" i="4"/>
  <c r="M2" i="4"/>
  <c r="N2" i="4"/>
  <c r="O2" i="4"/>
  <c r="J2" i="4"/>
  <c r="K13" i="4"/>
  <c r="L13" i="4"/>
  <c r="M13" i="4"/>
  <c r="N13" i="4"/>
  <c r="O13" i="4"/>
  <c r="J13" i="4"/>
  <c r="K14" i="4"/>
  <c r="L14" i="4"/>
  <c r="M14" i="4"/>
  <c r="N14" i="4"/>
  <c r="O14" i="4"/>
  <c r="J14" i="4"/>
  <c r="K11" i="4"/>
  <c r="L11" i="4"/>
  <c r="M11" i="4"/>
  <c r="N11" i="4"/>
  <c r="O11" i="4"/>
  <c r="J11" i="4"/>
  <c r="K15" i="4"/>
  <c r="L15" i="4"/>
  <c r="M15" i="4"/>
  <c r="N15" i="4"/>
  <c r="O15" i="4"/>
  <c r="J15" i="4"/>
  <c r="H15" i="17" l="1"/>
  <c r="J15" i="17"/>
  <c r="M15" i="17"/>
  <c r="I15" i="17"/>
  <c r="L15" i="17"/>
  <c r="K15" i="17"/>
  <c r="J134" i="5"/>
  <c r="B108" i="2"/>
  <c r="C44" i="2"/>
  <c r="D42" i="5" s="1"/>
  <c r="AC42" i="5" s="1"/>
  <c r="C48" i="16" l="1"/>
  <c r="D48" i="16"/>
  <c r="E48" i="16"/>
  <c r="C49" i="16"/>
  <c r="D49" i="16"/>
  <c r="E49" i="16"/>
  <c r="E47" i="16"/>
  <c r="D47" i="16"/>
  <c r="C47" i="16"/>
  <c r="C45" i="16"/>
  <c r="D45" i="16"/>
  <c r="E45" i="16"/>
  <c r="C46" i="16"/>
  <c r="D46" i="16"/>
  <c r="E46" i="16"/>
  <c r="E44" i="16"/>
  <c r="D44" i="16"/>
  <c r="C44" i="16"/>
  <c r="C42" i="16"/>
  <c r="D42" i="16"/>
  <c r="E42" i="16"/>
  <c r="C43" i="16"/>
  <c r="D43" i="16"/>
  <c r="E43" i="16"/>
  <c r="E41" i="16"/>
  <c r="D41" i="16"/>
  <c r="C41" i="16"/>
  <c r="C39" i="16"/>
  <c r="D39" i="16"/>
  <c r="E39" i="16"/>
  <c r="C40" i="16"/>
  <c r="D40" i="16"/>
  <c r="E40" i="16"/>
  <c r="E38" i="16"/>
  <c r="D38" i="16"/>
  <c r="C38" i="16"/>
  <c r="C36" i="16"/>
  <c r="D36" i="16"/>
  <c r="E36" i="16"/>
  <c r="C37" i="16"/>
  <c r="D37" i="16"/>
  <c r="E37" i="16"/>
  <c r="E35" i="16"/>
  <c r="D35" i="16"/>
  <c r="C35" i="16"/>
  <c r="C33" i="16"/>
  <c r="D33" i="16"/>
  <c r="E33" i="16"/>
  <c r="C34" i="16"/>
  <c r="D34" i="16"/>
  <c r="E34" i="16"/>
  <c r="E32" i="16"/>
  <c r="D32" i="16"/>
  <c r="C32" i="16"/>
  <c r="C30" i="16"/>
  <c r="D30" i="16"/>
  <c r="E30" i="16"/>
  <c r="C31" i="16"/>
  <c r="D31" i="16"/>
  <c r="E31" i="16"/>
  <c r="E29" i="16"/>
  <c r="D29" i="16"/>
  <c r="C29" i="16"/>
  <c r="C27" i="16"/>
  <c r="D27" i="16"/>
  <c r="E27" i="16"/>
  <c r="C28" i="16"/>
  <c r="D28" i="16"/>
  <c r="E28" i="16"/>
  <c r="E26" i="16"/>
  <c r="D26" i="16"/>
  <c r="C26" i="16"/>
  <c r="C24" i="16"/>
  <c r="D24" i="16"/>
  <c r="E24" i="16"/>
  <c r="C25" i="16"/>
  <c r="D25" i="16"/>
  <c r="E25" i="16"/>
  <c r="E23" i="16"/>
  <c r="D23" i="16"/>
  <c r="C23" i="16"/>
  <c r="C21" i="16"/>
  <c r="D21" i="16"/>
  <c r="E21" i="16"/>
  <c r="C22" i="16"/>
  <c r="D22" i="16"/>
  <c r="E22" i="16"/>
  <c r="E20" i="16"/>
  <c r="D20" i="16"/>
  <c r="C20" i="16"/>
  <c r="C18" i="16"/>
  <c r="D18" i="16"/>
  <c r="E18" i="16"/>
  <c r="C19" i="16"/>
  <c r="D19" i="16"/>
  <c r="E19" i="16"/>
  <c r="E17" i="16"/>
  <c r="D17" i="16"/>
  <c r="C17" i="16"/>
  <c r="C15" i="16"/>
  <c r="D15" i="16"/>
  <c r="E15" i="16"/>
  <c r="C16" i="16"/>
  <c r="D16" i="16"/>
  <c r="E16" i="16"/>
  <c r="E14" i="16"/>
  <c r="D14" i="16"/>
  <c r="C14" i="16"/>
  <c r="C12" i="16"/>
  <c r="D12" i="16"/>
  <c r="E12" i="16"/>
  <c r="C13" i="16"/>
  <c r="D13" i="16"/>
  <c r="E13" i="16"/>
  <c r="E11" i="16"/>
  <c r="D11" i="16"/>
  <c r="C11" i="16"/>
  <c r="C3" i="16"/>
  <c r="D3" i="16"/>
  <c r="E3" i="16"/>
  <c r="C4" i="16"/>
  <c r="D4" i="16"/>
  <c r="E4" i="16"/>
  <c r="D2" i="16"/>
  <c r="E2" i="16"/>
  <c r="C2" i="16"/>
  <c r="C6" i="16"/>
  <c r="D6" i="16"/>
  <c r="E6" i="16"/>
  <c r="C7" i="16"/>
  <c r="D7" i="16"/>
  <c r="E7" i="16"/>
  <c r="D5" i="16"/>
  <c r="E5" i="16"/>
  <c r="C5" i="16"/>
  <c r="E53" i="16" l="1"/>
  <c r="E52" i="16"/>
  <c r="I131" i="5" s="1"/>
  <c r="C53" i="16"/>
  <c r="C52" i="16"/>
  <c r="D53" i="16"/>
  <c r="H132" i="5" s="1"/>
  <c r="D52" i="16"/>
  <c r="H131" i="5" s="1"/>
  <c r="B261" i="2"/>
  <c r="A261" i="2" s="1"/>
  <c r="B244" i="2"/>
  <c r="A244" i="2" s="1"/>
  <c r="B227" i="2"/>
  <c r="A227" i="2" s="1"/>
  <c r="B210" i="2"/>
  <c r="A210" i="2" s="1"/>
  <c r="B193" i="2"/>
  <c r="A193" i="2" s="1"/>
  <c r="B176" i="2"/>
  <c r="A176" i="2" s="1"/>
  <c r="B159" i="2"/>
  <c r="A159" i="2" s="1"/>
  <c r="B142" i="2"/>
  <c r="A142" i="2" s="1"/>
  <c r="B125" i="2"/>
  <c r="A125" i="2" s="1"/>
  <c r="A108" i="2"/>
  <c r="B91" i="2"/>
  <c r="A91" i="2" s="1"/>
  <c r="B74" i="2"/>
  <c r="A74" i="2" s="1"/>
  <c r="B57" i="2"/>
  <c r="A57" i="2" s="1"/>
  <c r="B40" i="2"/>
  <c r="A40" i="2" s="1"/>
  <c r="B23" i="2"/>
  <c r="A23" i="2" s="1"/>
  <c r="B6" i="2"/>
  <c r="A6" i="2" s="1"/>
  <c r="F52" i="16" l="1"/>
  <c r="J131" i="5" s="1"/>
  <c r="G132" i="5"/>
  <c r="F53" i="16"/>
  <c r="J132" i="5" s="1"/>
  <c r="G131" i="5"/>
  <c r="I132" i="5"/>
  <c r="D126" i="8"/>
  <c r="E126" i="8"/>
  <c r="F126" i="8"/>
  <c r="I16" i="2" l="1"/>
  <c r="G40" i="12"/>
  <c r="G39" i="12"/>
  <c r="G38" i="12"/>
  <c r="G37" i="12"/>
  <c r="G36" i="12"/>
  <c r="G35" i="12"/>
  <c r="G34" i="12"/>
  <c r="G33" i="12"/>
  <c r="G32" i="12"/>
  <c r="G31" i="12"/>
  <c r="G30" i="12"/>
  <c r="R32" i="12" l="1"/>
  <c r="L32" i="12"/>
  <c r="L35" i="12"/>
  <c r="O31" i="12"/>
  <c r="O32" i="12"/>
  <c r="U32" i="12"/>
  <c r="L37" i="12"/>
  <c r="L31" i="12"/>
  <c r="L30" i="12"/>
  <c r="A335" i="8"/>
  <c r="A334" i="8"/>
  <c r="A313" i="8"/>
  <c r="A312" i="8"/>
  <c r="A291" i="8"/>
  <c r="A290" i="8"/>
  <c r="A269" i="8"/>
  <c r="A268" i="8"/>
  <c r="A247" i="8"/>
  <c r="A246" i="8"/>
  <c r="A225" i="8"/>
  <c r="A224" i="8"/>
  <c r="A203" i="8"/>
  <c r="A202" i="8"/>
  <c r="A181" i="8"/>
  <c r="A180" i="8"/>
  <c r="A159" i="8"/>
  <c r="A158" i="8"/>
  <c r="A137" i="8"/>
  <c r="A136" i="8"/>
  <c r="A115" i="8"/>
  <c r="A114" i="8"/>
  <c r="A93" i="8"/>
  <c r="A92" i="8"/>
  <c r="A71" i="8"/>
  <c r="A70" i="8"/>
  <c r="A49" i="8"/>
  <c r="A48" i="8"/>
  <c r="A27" i="8"/>
  <c r="A26" i="8"/>
  <c r="A5" i="8"/>
  <c r="A4" i="8"/>
  <c r="D334" i="8" l="1"/>
  <c r="E334" i="8"/>
  <c r="F334" i="8"/>
  <c r="G334" i="8"/>
  <c r="H334" i="8"/>
  <c r="C334" i="8"/>
  <c r="D312" i="8"/>
  <c r="E312" i="8"/>
  <c r="F312" i="8"/>
  <c r="G312" i="8"/>
  <c r="H312" i="8"/>
  <c r="C312" i="8"/>
  <c r="D290" i="8"/>
  <c r="E290" i="8"/>
  <c r="F290" i="8"/>
  <c r="G290" i="8"/>
  <c r="H290" i="8"/>
  <c r="C290" i="8"/>
  <c r="D268" i="8"/>
  <c r="E268" i="8"/>
  <c r="F268" i="8"/>
  <c r="G268" i="8"/>
  <c r="H268" i="8"/>
  <c r="C268" i="8"/>
  <c r="D246" i="8"/>
  <c r="E246" i="8"/>
  <c r="F246" i="8"/>
  <c r="G246" i="8"/>
  <c r="H246" i="8"/>
  <c r="C246" i="8"/>
  <c r="D224" i="8"/>
  <c r="E224" i="8"/>
  <c r="F224" i="8"/>
  <c r="G224" i="8"/>
  <c r="H224" i="8"/>
  <c r="C224" i="8"/>
  <c r="D202" i="8"/>
  <c r="E202" i="8"/>
  <c r="F202" i="8"/>
  <c r="G202" i="8"/>
  <c r="H202" i="8"/>
  <c r="C202" i="8"/>
  <c r="D180" i="8"/>
  <c r="E180" i="8"/>
  <c r="F180" i="8"/>
  <c r="G180" i="8"/>
  <c r="H180" i="8"/>
  <c r="C180" i="8"/>
  <c r="D158" i="8"/>
  <c r="E158" i="8"/>
  <c r="F158" i="8"/>
  <c r="G158" i="8"/>
  <c r="H158" i="8"/>
  <c r="C158" i="8"/>
  <c r="D136" i="8"/>
  <c r="E136" i="8"/>
  <c r="F136" i="8"/>
  <c r="G136" i="8"/>
  <c r="H136" i="8"/>
  <c r="C136" i="8"/>
  <c r="D114" i="8"/>
  <c r="E114" i="8"/>
  <c r="F114" i="8"/>
  <c r="G114" i="8"/>
  <c r="H114" i="8"/>
  <c r="C114" i="8"/>
  <c r="D92" i="8"/>
  <c r="E92" i="8"/>
  <c r="F92" i="8"/>
  <c r="G92" i="8"/>
  <c r="H92" i="8"/>
  <c r="C92" i="8"/>
  <c r="D70" i="8"/>
  <c r="E70" i="8"/>
  <c r="F70" i="8"/>
  <c r="G70" i="8"/>
  <c r="H70" i="8"/>
  <c r="C70" i="8"/>
  <c r="D48" i="8"/>
  <c r="E48" i="8"/>
  <c r="F48" i="8"/>
  <c r="G48" i="8"/>
  <c r="H48" i="8"/>
  <c r="C48" i="8"/>
  <c r="D26" i="8"/>
  <c r="E26" i="8"/>
  <c r="F26" i="8"/>
  <c r="G26" i="8"/>
  <c r="H26" i="8"/>
  <c r="C26" i="8"/>
  <c r="C4" i="8"/>
  <c r="D4" i="8"/>
  <c r="E4" i="8"/>
  <c r="F4" i="8"/>
  <c r="G4" i="8"/>
  <c r="H4" i="8"/>
  <c r="AC32" i="12" l="1"/>
  <c r="AG32" i="12"/>
  <c r="Z32" i="12"/>
  <c r="AD32" i="12"/>
  <c r="Y32" i="12"/>
  <c r="AA32" i="12"/>
  <c r="AE32" i="12"/>
  <c r="AB32" i="12"/>
  <c r="AF32" i="12"/>
  <c r="B42" i="2"/>
  <c r="C41" i="5" s="1"/>
  <c r="AB41" i="5" s="1"/>
  <c r="C42" i="2"/>
  <c r="D42" i="2"/>
  <c r="E41" i="5" s="1"/>
  <c r="AD41" i="5" s="1"/>
  <c r="B43" i="2"/>
  <c r="C29" i="5" s="1"/>
  <c r="AB29" i="5" s="1"/>
  <c r="C43" i="2"/>
  <c r="D29" i="5" s="1"/>
  <c r="AC29" i="5" s="1"/>
  <c r="D43" i="2"/>
  <c r="E29" i="5" s="1"/>
  <c r="AD29" i="5" s="1"/>
  <c r="B44" i="2"/>
  <c r="C42" i="5" s="1"/>
  <c r="AB42" i="5" s="1"/>
  <c r="D44" i="2"/>
  <c r="E42" i="5" s="1"/>
  <c r="AD42" i="5" s="1"/>
  <c r="B45" i="2"/>
  <c r="C23" i="5" s="1"/>
  <c r="AB23" i="5" s="1"/>
  <c r="C45" i="2"/>
  <c r="D23" i="5" s="1"/>
  <c r="AC23" i="5" s="1"/>
  <c r="D45" i="2"/>
  <c r="E23" i="5" s="1"/>
  <c r="AD23" i="5" s="1"/>
  <c r="B46" i="2"/>
  <c r="C69" i="5" s="1"/>
  <c r="AB69" i="5" s="1"/>
  <c r="C46" i="2"/>
  <c r="D69" i="5" s="1"/>
  <c r="AC69" i="5" s="1"/>
  <c r="D46" i="2"/>
  <c r="E69" i="5" s="1"/>
  <c r="AD69" i="5" s="1"/>
  <c r="B47" i="2"/>
  <c r="C109" i="5" s="1"/>
  <c r="AB109" i="5" s="1"/>
  <c r="C47" i="2"/>
  <c r="D109" i="5" s="1"/>
  <c r="AC109" i="5" s="1"/>
  <c r="D47" i="2"/>
  <c r="E109" i="5" s="1"/>
  <c r="AD109" i="5" s="1"/>
  <c r="B48" i="2"/>
  <c r="C110" i="5" s="1"/>
  <c r="AB110" i="5" s="1"/>
  <c r="C48" i="2"/>
  <c r="D48" i="2"/>
  <c r="E110" i="5" s="1"/>
  <c r="AD110" i="5" s="1"/>
  <c r="B49" i="2"/>
  <c r="C111" i="5" s="1"/>
  <c r="AB111" i="5" s="1"/>
  <c r="C49" i="2"/>
  <c r="D111" i="5" s="1"/>
  <c r="AC111" i="5" s="1"/>
  <c r="D49" i="2"/>
  <c r="E111" i="5" s="1"/>
  <c r="AD111" i="5" s="1"/>
  <c r="I39" i="12"/>
  <c r="H39" i="12"/>
  <c r="I38" i="12"/>
  <c r="H38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B275" i="2"/>
  <c r="A275" i="2"/>
  <c r="B258" i="2"/>
  <c r="A258" i="2"/>
  <c r="B241" i="2"/>
  <c r="A241" i="2"/>
  <c r="B224" i="2"/>
  <c r="A224" i="2"/>
  <c r="B207" i="2"/>
  <c r="A207" i="2"/>
  <c r="AB55" i="5"/>
  <c r="AC55" i="5"/>
  <c r="D12" i="2"/>
  <c r="C84" i="5"/>
  <c r="AB84" i="5" s="1"/>
  <c r="D84" i="5"/>
  <c r="AC84" i="5" s="1"/>
  <c r="D13" i="2"/>
  <c r="E84" i="5" s="1"/>
  <c r="AD84" i="5" s="1"/>
  <c r="H273" i="2"/>
  <c r="H272" i="2"/>
  <c r="H271" i="2"/>
  <c r="H270" i="2"/>
  <c r="H269" i="2"/>
  <c r="H268" i="2"/>
  <c r="H267" i="2"/>
  <c r="H266" i="2"/>
  <c r="H265" i="2"/>
  <c r="H264" i="2"/>
  <c r="H263" i="2"/>
  <c r="H256" i="2"/>
  <c r="H255" i="2"/>
  <c r="H254" i="2"/>
  <c r="H253" i="2"/>
  <c r="H252" i="2"/>
  <c r="H251" i="2"/>
  <c r="H250" i="2"/>
  <c r="H249" i="2"/>
  <c r="H248" i="2"/>
  <c r="H247" i="2"/>
  <c r="H246" i="2"/>
  <c r="H239" i="2"/>
  <c r="H238" i="2"/>
  <c r="H237" i="2"/>
  <c r="H236" i="2"/>
  <c r="H235" i="2"/>
  <c r="H234" i="2"/>
  <c r="H233" i="2"/>
  <c r="H232" i="2"/>
  <c r="H231" i="2"/>
  <c r="H230" i="2"/>
  <c r="H229" i="2"/>
  <c r="H222" i="2"/>
  <c r="H221" i="2"/>
  <c r="H220" i="2"/>
  <c r="H219" i="2"/>
  <c r="H218" i="2"/>
  <c r="H217" i="2"/>
  <c r="H216" i="2"/>
  <c r="H215" i="2"/>
  <c r="H214" i="2"/>
  <c r="H213" i="2"/>
  <c r="H212" i="2"/>
  <c r="H205" i="2"/>
  <c r="H204" i="2"/>
  <c r="H203" i="2"/>
  <c r="H202" i="2"/>
  <c r="H201" i="2"/>
  <c r="H200" i="2"/>
  <c r="H199" i="2"/>
  <c r="H198" i="2"/>
  <c r="H197" i="2"/>
  <c r="H196" i="2"/>
  <c r="H195" i="2"/>
  <c r="H188" i="2"/>
  <c r="H187" i="2"/>
  <c r="H186" i="2"/>
  <c r="H185" i="2"/>
  <c r="H184" i="2"/>
  <c r="H183" i="2"/>
  <c r="H182" i="2"/>
  <c r="H181" i="2"/>
  <c r="H180" i="2"/>
  <c r="H179" i="2"/>
  <c r="H178" i="2"/>
  <c r="H171" i="2"/>
  <c r="H170" i="2"/>
  <c r="H169" i="2"/>
  <c r="H168" i="2"/>
  <c r="H167" i="2"/>
  <c r="H166" i="2"/>
  <c r="H165" i="2"/>
  <c r="H164" i="2"/>
  <c r="H163" i="2"/>
  <c r="H162" i="2"/>
  <c r="H161" i="2"/>
  <c r="H154" i="2"/>
  <c r="H153" i="2"/>
  <c r="H152" i="2"/>
  <c r="H151" i="2"/>
  <c r="H150" i="2"/>
  <c r="H149" i="2"/>
  <c r="H148" i="2"/>
  <c r="H147" i="2"/>
  <c r="H146" i="2"/>
  <c r="H145" i="2"/>
  <c r="H144" i="2"/>
  <c r="H137" i="2"/>
  <c r="H136" i="2"/>
  <c r="H135" i="2"/>
  <c r="H134" i="2"/>
  <c r="H133" i="2"/>
  <c r="H132" i="2"/>
  <c r="H131" i="2"/>
  <c r="H130" i="2"/>
  <c r="H129" i="2"/>
  <c r="H128" i="2"/>
  <c r="H127" i="2"/>
  <c r="H120" i="2"/>
  <c r="H119" i="2"/>
  <c r="H118" i="2"/>
  <c r="H117" i="2"/>
  <c r="H116" i="2"/>
  <c r="H115" i="2"/>
  <c r="H114" i="2"/>
  <c r="H113" i="2"/>
  <c r="H112" i="2"/>
  <c r="H111" i="2"/>
  <c r="H110" i="2"/>
  <c r="H103" i="2"/>
  <c r="H102" i="2"/>
  <c r="H101" i="2"/>
  <c r="H100" i="2"/>
  <c r="H99" i="2"/>
  <c r="H98" i="2"/>
  <c r="H97" i="2"/>
  <c r="H96" i="2"/>
  <c r="H95" i="2"/>
  <c r="H94" i="2"/>
  <c r="H93" i="2"/>
  <c r="H86" i="2"/>
  <c r="H85" i="2"/>
  <c r="H84" i="2"/>
  <c r="H83" i="2"/>
  <c r="H82" i="2"/>
  <c r="H81" i="2"/>
  <c r="H80" i="2"/>
  <c r="H79" i="2"/>
  <c r="H78" i="2"/>
  <c r="H77" i="2"/>
  <c r="H76" i="2"/>
  <c r="H69" i="2"/>
  <c r="H68" i="2"/>
  <c r="H67" i="2"/>
  <c r="H66" i="2"/>
  <c r="H65" i="2"/>
  <c r="H64" i="2"/>
  <c r="H63" i="2"/>
  <c r="H62" i="2"/>
  <c r="H61" i="2"/>
  <c r="H60" i="2"/>
  <c r="H59" i="2"/>
  <c r="H52" i="2"/>
  <c r="H51" i="2"/>
  <c r="H50" i="2"/>
  <c r="H49" i="2"/>
  <c r="H48" i="2"/>
  <c r="H47" i="2"/>
  <c r="H46" i="2"/>
  <c r="H45" i="2"/>
  <c r="H44" i="2"/>
  <c r="H43" i="2"/>
  <c r="H42" i="2"/>
  <c r="H35" i="2"/>
  <c r="H34" i="2"/>
  <c r="H33" i="2"/>
  <c r="H32" i="2"/>
  <c r="H31" i="2"/>
  <c r="H30" i="2"/>
  <c r="H29" i="2"/>
  <c r="H28" i="2"/>
  <c r="H27" i="2"/>
  <c r="H26" i="2"/>
  <c r="H25" i="2"/>
  <c r="H9" i="2"/>
  <c r="H10" i="2"/>
  <c r="H11" i="2"/>
  <c r="H12" i="2"/>
  <c r="H13" i="2"/>
  <c r="H14" i="2"/>
  <c r="H15" i="2"/>
  <c r="H16" i="2"/>
  <c r="H17" i="2"/>
  <c r="H18" i="2"/>
  <c r="H8" i="2"/>
  <c r="B54" i="2"/>
  <c r="B71" i="2"/>
  <c r="B88" i="2"/>
  <c r="B105" i="2"/>
  <c r="B122" i="2"/>
  <c r="B139" i="2"/>
  <c r="B156" i="2"/>
  <c r="B173" i="2"/>
  <c r="B190" i="2"/>
  <c r="B37" i="2"/>
  <c r="A54" i="2"/>
  <c r="A88" i="2"/>
  <c r="A105" i="2"/>
  <c r="A122" i="2"/>
  <c r="A139" i="2"/>
  <c r="A156" i="2"/>
  <c r="A173" i="2"/>
  <c r="A190" i="2"/>
  <c r="A37" i="2"/>
  <c r="B87" i="2"/>
  <c r="B104" i="2"/>
  <c r="B155" i="2"/>
  <c r="B172" i="2"/>
  <c r="B240" i="2"/>
  <c r="B36" i="2"/>
  <c r="B274" i="2"/>
  <c r="A274" i="2"/>
  <c r="B257" i="2"/>
  <c r="A257" i="2"/>
  <c r="A240" i="2"/>
  <c r="B223" i="2"/>
  <c r="A223" i="2"/>
  <c r="B206" i="2"/>
  <c r="A206" i="2"/>
  <c r="B189" i="2"/>
  <c r="A189" i="2"/>
  <c r="A172" i="2"/>
  <c r="A155" i="2"/>
  <c r="B138" i="2"/>
  <c r="A138" i="2"/>
  <c r="B121" i="2"/>
  <c r="A121" i="2"/>
  <c r="A104" i="2"/>
  <c r="A87" i="2"/>
  <c r="A71" i="2"/>
  <c r="B70" i="2"/>
  <c r="A70" i="2"/>
  <c r="B53" i="2"/>
  <c r="A53" i="2"/>
  <c r="A36" i="2"/>
  <c r="D41" i="5" l="1"/>
  <c r="AC41" i="5" s="1"/>
  <c r="C53" i="2"/>
  <c r="E32" i="5"/>
  <c r="D33" i="12"/>
  <c r="M40" i="12"/>
  <c r="K40" i="12"/>
  <c r="J40" i="12"/>
  <c r="L40" i="12"/>
  <c r="J111" i="5"/>
  <c r="J23" i="5"/>
  <c r="J41" i="5"/>
  <c r="J84" i="5"/>
  <c r="J69" i="5"/>
  <c r="J29" i="5"/>
  <c r="J110" i="5"/>
  <c r="D110" i="5"/>
  <c r="AC110" i="5" s="1"/>
  <c r="J109" i="5"/>
  <c r="J42" i="5"/>
  <c r="AG30" i="12"/>
  <c r="A30" i="12"/>
  <c r="Z30" i="12"/>
  <c r="K31" i="12"/>
  <c r="W31" i="12"/>
  <c r="AE31" i="12"/>
  <c r="M32" i="12"/>
  <c r="L33" i="12"/>
  <c r="U33" i="12"/>
  <c r="AA33" i="12"/>
  <c r="AG33" i="12"/>
  <c r="L34" i="12"/>
  <c r="AB34" i="12"/>
  <c r="J35" i="12"/>
  <c r="V35" i="12"/>
  <c r="AD35" i="12"/>
  <c r="T36" i="12"/>
  <c r="AF36" i="12"/>
  <c r="N37" i="12"/>
  <c r="V37" i="12"/>
  <c r="Z37" i="12"/>
  <c r="AD37" i="12"/>
  <c r="L38" i="12"/>
  <c r="P38" i="12"/>
  <c r="T38" i="12"/>
  <c r="X38" i="12"/>
  <c r="AB38" i="12"/>
  <c r="AF38" i="12"/>
  <c r="B39" i="12"/>
  <c r="J39" i="12"/>
  <c r="N39" i="12"/>
  <c r="R39" i="12"/>
  <c r="V39" i="12"/>
  <c r="Z39" i="12"/>
  <c r="AD39" i="12"/>
  <c r="P40" i="12"/>
  <c r="T40" i="12"/>
  <c r="X40" i="12"/>
  <c r="AB40" i="12"/>
  <c r="AF40" i="12"/>
  <c r="A47" i="2"/>
  <c r="F109" i="5" s="1"/>
  <c r="U4" i="12"/>
  <c r="A43" i="2"/>
  <c r="F29" i="5" s="1"/>
  <c r="R30" i="12"/>
  <c r="AD30" i="12"/>
  <c r="B30" i="12"/>
  <c r="J30" i="12"/>
  <c r="P30" i="12"/>
  <c r="V30" i="12"/>
  <c r="AB30" i="12"/>
  <c r="P31" i="12"/>
  <c r="T31" i="12"/>
  <c r="X31" i="12"/>
  <c r="AB31" i="12"/>
  <c r="AF31" i="12"/>
  <c r="B32" i="12"/>
  <c r="J32" i="12"/>
  <c r="N32" i="12"/>
  <c r="V32" i="12"/>
  <c r="A33" i="12"/>
  <c r="A34" i="12"/>
  <c r="M34" i="12"/>
  <c r="Q34" i="12"/>
  <c r="U34" i="12"/>
  <c r="Y34" i="12"/>
  <c r="AC34" i="12"/>
  <c r="AG34" i="12"/>
  <c r="D35" i="12"/>
  <c r="C35" i="12"/>
  <c r="K35" i="12"/>
  <c r="O35" i="12"/>
  <c r="S35" i="12"/>
  <c r="W35" i="12"/>
  <c r="AA35" i="12"/>
  <c r="AE35" i="12"/>
  <c r="A36" i="12"/>
  <c r="M36" i="12"/>
  <c r="Q36" i="12"/>
  <c r="U36" i="12"/>
  <c r="Y36" i="12"/>
  <c r="AC36" i="12"/>
  <c r="AG36" i="12"/>
  <c r="D37" i="12"/>
  <c r="K37" i="12"/>
  <c r="O37" i="12"/>
  <c r="S37" i="12"/>
  <c r="W37" i="12"/>
  <c r="AA37" i="12"/>
  <c r="AE37" i="12"/>
  <c r="A38" i="12"/>
  <c r="M38" i="12"/>
  <c r="Q38" i="12"/>
  <c r="U38" i="12"/>
  <c r="Y38" i="12"/>
  <c r="AC38" i="12"/>
  <c r="AG38" i="12"/>
  <c r="D39" i="12"/>
  <c r="K39" i="12"/>
  <c r="O39" i="12"/>
  <c r="S39" i="12"/>
  <c r="W39" i="12"/>
  <c r="AA39" i="12"/>
  <c r="AE39" i="12"/>
  <c r="A40" i="12"/>
  <c r="Q40" i="12"/>
  <c r="U40" i="12"/>
  <c r="Y40" i="12"/>
  <c r="AC40" i="12"/>
  <c r="AG40" i="12"/>
  <c r="A48" i="2"/>
  <c r="F110" i="5" s="1"/>
  <c r="A44" i="2"/>
  <c r="F42" i="5" s="1"/>
  <c r="U30" i="12"/>
  <c r="N30" i="12"/>
  <c r="T30" i="12"/>
  <c r="AF30" i="12"/>
  <c r="D31" i="12"/>
  <c r="S31" i="12"/>
  <c r="AA31" i="12"/>
  <c r="A32" i="12"/>
  <c r="Q32" i="12"/>
  <c r="O33" i="12"/>
  <c r="R33" i="12"/>
  <c r="X33" i="12"/>
  <c r="AD33" i="12"/>
  <c r="P34" i="12"/>
  <c r="T34" i="12"/>
  <c r="X34" i="12"/>
  <c r="AF34" i="12"/>
  <c r="B35" i="12"/>
  <c r="N35" i="12"/>
  <c r="R35" i="12"/>
  <c r="Z35" i="12"/>
  <c r="L36" i="12"/>
  <c r="P36" i="12"/>
  <c r="X36" i="12"/>
  <c r="AB36" i="12"/>
  <c r="B37" i="12"/>
  <c r="J37" i="12"/>
  <c r="R37" i="12"/>
  <c r="A12" i="2"/>
  <c r="F32" i="5" s="1"/>
  <c r="O30" i="12"/>
  <c r="AA30" i="12"/>
  <c r="D30" i="12"/>
  <c r="K30" i="12"/>
  <c r="Q30" i="12"/>
  <c r="W30" i="12"/>
  <c r="AC30" i="12"/>
  <c r="A31" i="12"/>
  <c r="M31" i="12"/>
  <c r="Q31" i="12"/>
  <c r="U31" i="12"/>
  <c r="Y31" i="12"/>
  <c r="AC31" i="12"/>
  <c r="AG31" i="12"/>
  <c r="D32" i="12"/>
  <c r="K32" i="12"/>
  <c r="S32" i="12"/>
  <c r="W32" i="12"/>
  <c r="B33" i="12"/>
  <c r="J33" i="12"/>
  <c r="M33" i="12"/>
  <c r="P33" i="12"/>
  <c r="S33" i="12"/>
  <c r="V33" i="12"/>
  <c r="Y33" i="12"/>
  <c r="AB33" i="12"/>
  <c r="AE33" i="12"/>
  <c r="B34" i="12"/>
  <c r="J34" i="12"/>
  <c r="N34" i="12"/>
  <c r="R34" i="12"/>
  <c r="V34" i="12"/>
  <c r="Z34" i="12"/>
  <c r="AD34" i="12"/>
  <c r="P35" i="12"/>
  <c r="T35" i="12"/>
  <c r="X35" i="12"/>
  <c r="AB35" i="12"/>
  <c r="AF35" i="12"/>
  <c r="B36" i="12"/>
  <c r="J36" i="12"/>
  <c r="N36" i="12"/>
  <c r="R36" i="12"/>
  <c r="V36" i="12"/>
  <c r="Z36" i="12"/>
  <c r="AD36" i="12"/>
  <c r="P37" i="12"/>
  <c r="T37" i="12"/>
  <c r="X37" i="12"/>
  <c r="AB37" i="12"/>
  <c r="AF37" i="12"/>
  <c r="B38" i="12"/>
  <c r="J38" i="12"/>
  <c r="N38" i="12"/>
  <c r="R38" i="12"/>
  <c r="V38" i="12"/>
  <c r="Z38" i="12"/>
  <c r="AD38" i="12"/>
  <c r="L39" i="12"/>
  <c r="P39" i="12"/>
  <c r="T39" i="12"/>
  <c r="X39" i="12"/>
  <c r="AB39" i="12"/>
  <c r="AF39" i="12"/>
  <c r="B40" i="12"/>
  <c r="N40" i="12"/>
  <c r="R40" i="12"/>
  <c r="V40" i="12"/>
  <c r="Z40" i="12"/>
  <c r="AD40" i="12"/>
  <c r="A49" i="2"/>
  <c r="F111" i="5" s="1"/>
  <c r="A45" i="2"/>
  <c r="F23" i="5" s="1"/>
  <c r="A13" i="2"/>
  <c r="F84" i="5" s="1"/>
  <c r="X30" i="12"/>
  <c r="M30" i="12"/>
  <c r="S30" i="12"/>
  <c r="Y30" i="12"/>
  <c r="AE30" i="12"/>
  <c r="B31" i="12"/>
  <c r="J31" i="12"/>
  <c r="N31" i="12"/>
  <c r="R31" i="12"/>
  <c r="V31" i="12"/>
  <c r="Z31" i="12"/>
  <c r="AD31" i="12"/>
  <c r="P32" i="12"/>
  <c r="T32" i="12"/>
  <c r="X32" i="12"/>
  <c r="K33" i="12"/>
  <c r="N33" i="12"/>
  <c r="Q33" i="12"/>
  <c r="T33" i="12"/>
  <c r="W33" i="12"/>
  <c r="Z33" i="12"/>
  <c r="AC33" i="12"/>
  <c r="AF33" i="12"/>
  <c r="D34" i="12"/>
  <c r="K34" i="12"/>
  <c r="O34" i="12"/>
  <c r="S34" i="12"/>
  <c r="W34" i="12"/>
  <c r="AA34" i="12"/>
  <c r="AE34" i="12"/>
  <c r="A35" i="12"/>
  <c r="M35" i="12"/>
  <c r="Q35" i="12"/>
  <c r="U35" i="12"/>
  <c r="Y35" i="12"/>
  <c r="AC35" i="12"/>
  <c r="AG35" i="12"/>
  <c r="D36" i="12"/>
  <c r="C36" i="12"/>
  <c r="K36" i="12"/>
  <c r="O36" i="12"/>
  <c r="S36" i="12"/>
  <c r="W36" i="12"/>
  <c r="AA36" i="12"/>
  <c r="AE36" i="12"/>
  <c r="A37" i="12"/>
  <c r="M37" i="12"/>
  <c r="C37" i="12"/>
  <c r="Q37" i="12"/>
  <c r="U37" i="12"/>
  <c r="Y37" i="12"/>
  <c r="AC37" i="12"/>
  <c r="AG37" i="12"/>
  <c r="D38" i="12"/>
  <c r="K38" i="12"/>
  <c r="O38" i="12"/>
  <c r="S38" i="12"/>
  <c r="W38" i="12"/>
  <c r="AA38" i="12"/>
  <c r="AE38" i="12"/>
  <c r="A39" i="12"/>
  <c r="M39" i="12"/>
  <c r="Q39" i="12"/>
  <c r="U39" i="12"/>
  <c r="Y39" i="12"/>
  <c r="AC39" i="12"/>
  <c r="AG39" i="12"/>
  <c r="D40" i="12"/>
  <c r="O40" i="12"/>
  <c r="S40" i="12"/>
  <c r="W40" i="12"/>
  <c r="AA40" i="12"/>
  <c r="AE40" i="12"/>
  <c r="A46" i="2"/>
  <c r="F69" i="5" s="1"/>
  <c r="A42" i="2"/>
  <c r="F41" i="5" s="1"/>
  <c r="C31" i="12"/>
  <c r="U84" i="5" l="1"/>
  <c r="U69" i="5"/>
  <c r="U42" i="5"/>
  <c r="U29" i="5"/>
  <c r="U110" i="5"/>
  <c r="U41" i="5"/>
  <c r="U111" i="5"/>
  <c r="U23" i="5"/>
  <c r="U109" i="5"/>
  <c r="C39" i="12"/>
  <c r="C40" i="12"/>
  <c r="C32" i="12"/>
  <c r="C33" i="12"/>
  <c r="C34" i="12"/>
  <c r="C38" i="12"/>
  <c r="C30" i="12"/>
  <c r="B22" i="2" l="1"/>
  <c r="B26" i="8" s="1"/>
  <c r="I29" i="12"/>
  <c r="H29" i="12"/>
  <c r="F29" i="12"/>
  <c r="E29" i="12"/>
  <c r="I28" i="12"/>
  <c r="H28" i="12"/>
  <c r="F28" i="12"/>
  <c r="E28" i="12"/>
  <c r="I27" i="12"/>
  <c r="H27" i="12"/>
  <c r="F27" i="12"/>
  <c r="E27" i="12"/>
  <c r="I26" i="12"/>
  <c r="H26" i="12"/>
  <c r="F26" i="12"/>
  <c r="E26" i="12"/>
  <c r="I25" i="12"/>
  <c r="H25" i="12"/>
  <c r="F25" i="12"/>
  <c r="E25" i="12"/>
  <c r="I24" i="12"/>
  <c r="H24" i="12"/>
  <c r="F24" i="12"/>
  <c r="E24" i="12"/>
  <c r="I23" i="12"/>
  <c r="H23" i="12"/>
  <c r="F23" i="12"/>
  <c r="E23" i="12"/>
  <c r="I22" i="12"/>
  <c r="H22" i="12"/>
  <c r="F22" i="12"/>
  <c r="E22" i="12"/>
  <c r="I21" i="12"/>
  <c r="H21" i="12"/>
  <c r="F21" i="12"/>
  <c r="E21" i="12"/>
  <c r="I20" i="12"/>
  <c r="H20" i="12"/>
  <c r="F20" i="12"/>
  <c r="E20" i="12"/>
  <c r="I19" i="12"/>
  <c r="H19" i="12"/>
  <c r="F19" i="12"/>
  <c r="E19" i="12"/>
  <c r="I17" i="12"/>
  <c r="H17" i="12"/>
  <c r="F17" i="12"/>
  <c r="E17" i="12"/>
  <c r="I18" i="12"/>
  <c r="H18" i="12"/>
  <c r="F18" i="12"/>
  <c r="E18" i="12"/>
  <c r="I16" i="12"/>
  <c r="H16" i="12"/>
  <c r="F16" i="12"/>
  <c r="E16" i="12"/>
  <c r="I15" i="12"/>
  <c r="H15" i="12"/>
  <c r="F15" i="12"/>
  <c r="E15" i="12"/>
  <c r="I14" i="12"/>
  <c r="H14" i="12"/>
  <c r="F14" i="12"/>
  <c r="E14" i="12"/>
  <c r="I13" i="12"/>
  <c r="H13" i="12"/>
  <c r="F13" i="12"/>
  <c r="E13" i="12"/>
  <c r="I12" i="12"/>
  <c r="H12" i="12"/>
  <c r="F12" i="12"/>
  <c r="E12" i="12"/>
  <c r="I11" i="12"/>
  <c r="H11" i="12"/>
  <c r="F11" i="12"/>
  <c r="E11" i="12"/>
  <c r="I10" i="12"/>
  <c r="H10" i="12"/>
  <c r="F10" i="12"/>
  <c r="E10" i="12"/>
  <c r="I9" i="12"/>
  <c r="H9" i="12"/>
  <c r="F9" i="12"/>
  <c r="E9" i="12"/>
  <c r="I8" i="12"/>
  <c r="H8" i="12"/>
  <c r="F8" i="12"/>
  <c r="E8" i="12"/>
  <c r="I6" i="12"/>
  <c r="H6" i="12"/>
  <c r="F6" i="12"/>
  <c r="E6" i="12"/>
  <c r="I7" i="12"/>
  <c r="H7" i="12"/>
  <c r="F7" i="12"/>
  <c r="E7" i="12"/>
  <c r="I5" i="12"/>
  <c r="H5" i="12"/>
  <c r="F5" i="12"/>
  <c r="E5" i="12"/>
  <c r="I4" i="12"/>
  <c r="H4" i="12"/>
  <c r="F4" i="12"/>
  <c r="E4" i="12"/>
  <c r="I3" i="12"/>
  <c r="H3" i="12"/>
  <c r="F3" i="12"/>
  <c r="E3" i="12"/>
  <c r="D8" i="2"/>
  <c r="E62" i="5" s="1"/>
  <c r="AD62" i="5" s="1"/>
  <c r="B20" i="2"/>
  <c r="I2" i="12" s="1"/>
  <c r="B19" i="2"/>
  <c r="F2" i="12" s="1"/>
  <c r="A20" i="2"/>
  <c r="H2" i="12" s="1"/>
  <c r="A19" i="2"/>
  <c r="E2" i="12" s="1"/>
  <c r="D26" i="12"/>
  <c r="D25" i="12"/>
  <c r="D21" i="12"/>
  <c r="D20" i="12"/>
  <c r="D18" i="12"/>
  <c r="B260" i="2"/>
  <c r="B334" i="8" s="1"/>
  <c r="B313" i="8"/>
  <c r="B243" i="2"/>
  <c r="B312" i="8" s="1"/>
  <c r="B226" i="2"/>
  <c r="D15" i="12" s="1"/>
  <c r="B269" i="8"/>
  <c r="B209" i="2"/>
  <c r="B268" i="8" s="1"/>
  <c r="B247" i="8"/>
  <c r="B192" i="2"/>
  <c r="B246" i="8" s="1"/>
  <c r="B225" i="8"/>
  <c r="B175" i="2"/>
  <c r="B224" i="8" s="1"/>
  <c r="B158" i="2"/>
  <c r="B202" i="8" s="1"/>
  <c r="B181" i="8"/>
  <c r="B141" i="2"/>
  <c r="D10" i="12" s="1"/>
  <c r="B124" i="2"/>
  <c r="B158" i="8" s="1"/>
  <c r="B137" i="8"/>
  <c r="B107" i="2"/>
  <c r="D8" i="12" s="1"/>
  <c r="B90" i="2"/>
  <c r="D7" i="12" s="1"/>
  <c r="B93" i="8"/>
  <c r="B73" i="2"/>
  <c r="B92" i="8" s="1"/>
  <c r="B71" i="8"/>
  <c r="B56" i="2"/>
  <c r="B70" i="8" s="1"/>
  <c r="G4" i="12"/>
  <c r="B39" i="2"/>
  <c r="D4" i="12" s="1"/>
  <c r="B5" i="8"/>
  <c r="B5" i="2"/>
  <c r="B4" i="8" s="1"/>
  <c r="A262" i="2"/>
  <c r="A245" i="2"/>
  <c r="A228" i="2"/>
  <c r="A211" i="2"/>
  <c r="A194" i="2"/>
  <c r="A177" i="2"/>
  <c r="A160" i="2"/>
  <c r="A143" i="2"/>
  <c r="A126" i="2"/>
  <c r="A109" i="2"/>
  <c r="A92" i="2"/>
  <c r="A75" i="2"/>
  <c r="A58" i="2"/>
  <c r="A112" i="5" s="1"/>
  <c r="A41" i="2"/>
  <c r="A24" i="2"/>
  <c r="A7" i="2"/>
  <c r="C270" i="2"/>
  <c r="B270" i="2"/>
  <c r="C106" i="5" s="1"/>
  <c r="AB106" i="5" s="1"/>
  <c r="C269" i="2"/>
  <c r="D78" i="5" s="1"/>
  <c r="AC78" i="5" s="1"/>
  <c r="B269" i="2"/>
  <c r="C78" i="5" s="1"/>
  <c r="AB78" i="5" s="1"/>
  <c r="C268" i="2"/>
  <c r="D105" i="5" s="1"/>
  <c r="AC105" i="5" s="1"/>
  <c r="B268" i="2"/>
  <c r="C267" i="2"/>
  <c r="D11" i="5" s="1"/>
  <c r="AC11" i="5" s="1"/>
  <c r="B267" i="2"/>
  <c r="C11" i="5" s="1"/>
  <c r="AB11" i="5" s="1"/>
  <c r="C266" i="2"/>
  <c r="D27" i="5" s="1"/>
  <c r="AC27" i="5" s="1"/>
  <c r="B266" i="2"/>
  <c r="C27" i="5" s="1"/>
  <c r="AB27" i="5" s="1"/>
  <c r="C265" i="2"/>
  <c r="D21" i="5" s="1"/>
  <c r="AC21" i="5" s="1"/>
  <c r="B265" i="2"/>
  <c r="C21" i="5" s="1"/>
  <c r="AB21" i="5" s="1"/>
  <c r="C264" i="2"/>
  <c r="D82" i="5" s="1"/>
  <c r="AC82" i="5" s="1"/>
  <c r="B264" i="2"/>
  <c r="C263" i="2"/>
  <c r="B263" i="2"/>
  <c r="C18" i="5" s="1"/>
  <c r="AB18" i="5" s="1"/>
  <c r="C253" i="2"/>
  <c r="D129" i="5" s="1"/>
  <c r="AC129" i="5" s="1"/>
  <c r="B253" i="2"/>
  <c r="C129" i="5" s="1"/>
  <c r="AB129" i="5" s="1"/>
  <c r="C252" i="2"/>
  <c r="D128" i="5" s="1"/>
  <c r="AC128" i="5" s="1"/>
  <c r="B252" i="2"/>
  <c r="C128" i="5" s="1"/>
  <c r="AB128" i="5" s="1"/>
  <c r="C251" i="2"/>
  <c r="D104" i="5" s="1"/>
  <c r="AC104" i="5" s="1"/>
  <c r="B251" i="2"/>
  <c r="C104" i="5" s="1"/>
  <c r="AB104" i="5" s="1"/>
  <c r="C250" i="2"/>
  <c r="D35" i="5" s="1"/>
  <c r="AC35" i="5" s="1"/>
  <c r="B250" i="2"/>
  <c r="C35" i="5" s="1"/>
  <c r="AB35" i="5" s="1"/>
  <c r="C249" i="2"/>
  <c r="D20" i="5" s="1"/>
  <c r="AC20" i="5" s="1"/>
  <c r="B249" i="2"/>
  <c r="C20" i="5" s="1"/>
  <c r="AB20" i="5" s="1"/>
  <c r="C248" i="2"/>
  <c r="D38" i="5" s="1"/>
  <c r="AC38" i="5" s="1"/>
  <c r="B248" i="2"/>
  <c r="C38" i="5" s="1"/>
  <c r="AB38" i="5" s="1"/>
  <c r="C247" i="2"/>
  <c r="D13" i="5" s="1"/>
  <c r="AC13" i="5" s="1"/>
  <c r="B247" i="2"/>
  <c r="C13" i="5" s="1"/>
  <c r="AB13" i="5" s="1"/>
  <c r="C246" i="2"/>
  <c r="B246" i="2"/>
  <c r="C8" i="5" s="1"/>
  <c r="AB8" i="5" s="1"/>
  <c r="C236" i="2"/>
  <c r="D127" i="5" s="1"/>
  <c r="AC127" i="5" s="1"/>
  <c r="B236" i="2"/>
  <c r="C127" i="5" s="1"/>
  <c r="AB127" i="5" s="1"/>
  <c r="C235" i="2"/>
  <c r="D126" i="5" s="1"/>
  <c r="AC126" i="5" s="1"/>
  <c r="B235" i="2"/>
  <c r="C126" i="5" s="1"/>
  <c r="AB126" i="5" s="1"/>
  <c r="C234" i="2"/>
  <c r="D125" i="5" s="1"/>
  <c r="AC125" i="5" s="1"/>
  <c r="B234" i="2"/>
  <c r="C125" i="5" s="1"/>
  <c r="AB125" i="5" s="1"/>
  <c r="C233" i="2"/>
  <c r="D124" i="5" s="1"/>
  <c r="AC124" i="5" s="1"/>
  <c r="B233" i="2"/>
  <c r="C124" i="5" s="1"/>
  <c r="AB124" i="5" s="1"/>
  <c r="C232" i="2"/>
  <c r="D123" i="5" s="1"/>
  <c r="AC123" i="5" s="1"/>
  <c r="B232" i="2"/>
  <c r="C123" i="5" s="1"/>
  <c r="AB123" i="5" s="1"/>
  <c r="C231" i="2"/>
  <c r="D122" i="5" s="1"/>
  <c r="AC122" i="5" s="1"/>
  <c r="B231" i="2"/>
  <c r="C122" i="5" s="1"/>
  <c r="AB122" i="5" s="1"/>
  <c r="C230" i="2"/>
  <c r="D121" i="5" s="1"/>
  <c r="AC121" i="5" s="1"/>
  <c r="B230" i="2"/>
  <c r="C121" i="5" s="1"/>
  <c r="AB121" i="5" s="1"/>
  <c r="C229" i="2"/>
  <c r="B229" i="2"/>
  <c r="C4" i="5" s="1"/>
  <c r="AB4" i="5" s="1"/>
  <c r="C219" i="2"/>
  <c r="B219" i="2"/>
  <c r="C120" i="5" s="1"/>
  <c r="AB120" i="5" s="1"/>
  <c r="C218" i="2"/>
  <c r="D81" i="5" s="1"/>
  <c r="AC81" i="5" s="1"/>
  <c r="B218" i="2"/>
  <c r="C81" i="5" s="1"/>
  <c r="AB81" i="5" s="1"/>
  <c r="C217" i="2"/>
  <c r="B217" i="2"/>
  <c r="C103" i="5" s="1"/>
  <c r="AB103" i="5" s="1"/>
  <c r="C216" i="2"/>
  <c r="D12" i="5" s="1"/>
  <c r="AC12" i="5" s="1"/>
  <c r="B216" i="2"/>
  <c r="C12" i="5" s="1"/>
  <c r="AB12" i="5" s="1"/>
  <c r="C215" i="2"/>
  <c r="D19" i="5" s="1"/>
  <c r="AC19" i="5" s="1"/>
  <c r="B215" i="2"/>
  <c r="C19" i="5" s="1"/>
  <c r="AB19" i="5" s="1"/>
  <c r="C214" i="2"/>
  <c r="D40" i="5" s="1"/>
  <c r="AC40" i="5" s="1"/>
  <c r="B214" i="2"/>
  <c r="C213" i="2"/>
  <c r="D79" i="5" s="1"/>
  <c r="AC79" i="5" s="1"/>
  <c r="B213" i="2"/>
  <c r="C79" i="5" s="1"/>
  <c r="AB79" i="5" s="1"/>
  <c r="C212" i="2"/>
  <c r="B212" i="2"/>
  <c r="C5" i="5" s="1"/>
  <c r="AB5" i="5" s="1"/>
  <c r="C202" i="2"/>
  <c r="D119" i="5" s="1"/>
  <c r="AC119" i="5" s="1"/>
  <c r="B202" i="2"/>
  <c r="C119" i="5" s="1"/>
  <c r="AB119" i="5" s="1"/>
  <c r="C201" i="2"/>
  <c r="D118" i="5" s="1"/>
  <c r="AC118" i="5" s="1"/>
  <c r="B201" i="2"/>
  <c r="C118" i="5" s="1"/>
  <c r="AB118" i="5" s="1"/>
  <c r="C200" i="2"/>
  <c r="D102" i="5" s="1"/>
  <c r="AC102" i="5" s="1"/>
  <c r="B200" i="2"/>
  <c r="C102" i="5" s="1"/>
  <c r="AB102" i="5" s="1"/>
  <c r="C199" i="2"/>
  <c r="D7" i="5" s="1"/>
  <c r="AC7" i="5" s="1"/>
  <c r="B199" i="2"/>
  <c r="C7" i="5" s="1"/>
  <c r="AB7" i="5" s="1"/>
  <c r="C198" i="2"/>
  <c r="D31" i="5" s="1"/>
  <c r="AC31" i="5" s="1"/>
  <c r="B198" i="2"/>
  <c r="C31" i="5" s="1"/>
  <c r="AB31" i="5" s="1"/>
  <c r="C197" i="2"/>
  <c r="D36" i="5" s="1"/>
  <c r="AC36" i="5" s="1"/>
  <c r="B197" i="2"/>
  <c r="C36" i="5" s="1"/>
  <c r="AB36" i="5" s="1"/>
  <c r="C196" i="2"/>
  <c r="D57" i="5" s="1"/>
  <c r="AC57" i="5" s="1"/>
  <c r="B196" i="2"/>
  <c r="C57" i="5" s="1"/>
  <c r="AB57" i="5" s="1"/>
  <c r="C195" i="2"/>
  <c r="B195" i="2"/>
  <c r="C16" i="5" s="1"/>
  <c r="AB16" i="5" s="1"/>
  <c r="C185" i="2"/>
  <c r="D117" i="5" s="1"/>
  <c r="AC117" i="5" s="1"/>
  <c r="B185" i="2"/>
  <c r="C117" i="5" s="1"/>
  <c r="AB117" i="5" s="1"/>
  <c r="C184" i="2"/>
  <c r="D101" i="5" s="1"/>
  <c r="AC101" i="5" s="1"/>
  <c r="B184" i="2"/>
  <c r="C101" i="5" s="1"/>
  <c r="AB101" i="5" s="1"/>
  <c r="C183" i="2"/>
  <c r="B183" i="2"/>
  <c r="C100" i="5" s="1"/>
  <c r="AB100" i="5" s="1"/>
  <c r="C182" i="2"/>
  <c r="D17" i="5" s="1"/>
  <c r="AC17" i="5" s="1"/>
  <c r="B182" i="2"/>
  <c r="C17" i="5" s="1"/>
  <c r="AB17" i="5" s="1"/>
  <c r="C181" i="2"/>
  <c r="D14" i="5" s="1"/>
  <c r="AC14" i="5" s="1"/>
  <c r="B181" i="2"/>
  <c r="C14" i="5" s="1"/>
  <c r="AB14" i="5" s="1"/>
  <c r="C180" i="2"/>
  <c r="D34" i="5" s="1"/>
  <c r="AC34" i="5" s="1"/>
  <c r="B180" i="2"/>
  <c r="C34" i="5" s="1"/>
  <c r="AB34" i="5" s="1"/>
  <c r="C179" i="2"/>
  <c r="D26" i="5" s="1"/>
  <c r="AC26" i="5" s="1"/>
  <c r="B179" i="2"/>
  <c r="C26" i="5" s="1"/>
  <c r="AB26" i="5" s="1"/>
  <c r="C178" i="2"/>
  <c r="B178" i="2"/>
  <c r="C24" i="5" s="1"/>
  <c r="AB24" i="5" s="1"/>
  <c r="C168" i="2"/>
  <c r="D116" i="5" s="1"/>
  <c r="AC116" i="5" s="1"/>
  <c r="B168" i="2"/>
  <c r="C116" i="5" s="1"/>
  <c r="AB116" i="5" s="1"/>
  <c r="C167" i="2"/>
  <c r="D70" i="5" s="1"/>
  <c r="AC70" i="5" s="1"/>
  <c r="B167" i="2"/>
  <c r="C70" i="5" s="1"/>
  <c r="AB70" i="5" s="1"/>
  <c r="C166" i="2"/>
  <c r="D99" i="5" s="1"/>
  <c r="AC99" i="5" s="1"/>
  <c r="B166" i="2"/>
  <c r="C99" i="5" s="1"/>
  <c r="AB99" i="5" s="1"/>
  <c r="C165" i="2"/>
  <c r="D51" i="5" s="1"/>
  <c r="AC51" i="5" s="1"/>
  <c r="B165" i="2"/>
  <c r="C51" i="5" s="1"/>
  <c r="AB51" i="5" s="1"/>
  <c r="C164" i="2"/>
  <c r="D44" i="5" s="1"/>
  <c r="AC44" i="5" s="1"/>
  <c r="B164" i="2"/>
  <c r="C44" i="5" s="1"/>
  <c r="AB44" i="5" s="1"/>
  <c r="C163" i="2"/>
  <c r="D76" i="5" s="1"/>
  <c r="AC76" i="5" s="1"/>
  <c r="B163" i="2"/>
  <c r="C76" i="5" s="1"/>
  <c r="AB76" i="5" s="1"/>
  <c r="C162" i="2"/>
  <c r="D9" i="5" s="1"/>
  <c r="AC9" i="5" s="1"/>
  <c r="B162" i="2"/>
  <c r="C9" i="5" s="1"/>
  <c r="AB9" i="5" s="1"/>
  <c r="C161" i="2"/>
  <c r="B161" i="2"/>
  <c r="C2" i="5" s="1"/>
  <c r="AB2" i="5" s="1"/>
  <c r="C151" i="2"/>
  <c r="D115" i="5" s="1"/>
  <c r="AC115" i="5" s="1"/>
  <c r="B151" i="2"/>
  <c r="C115" i="5" s="1"/>
  <c r="AB115" i="5" s="1"/>
  <c r="C150" i="2"/>
  <c r="D98" i="5" s="1"/>
  <c r="AC98" i="5" s="1"/>
  <c r="B150" i="2"/>
  <c r="C98" i="5" s="1"/>
  <c r="AB98" i="5" s="1"/>
  <c r="C149" i="2"/>
  <c r="D97" i="5" s="1"/>
  <c r="AC97" i="5" s="1"/>
  <c r="B149" i="2"/>
  <c r="C97" i="5" s="1"/>
  <c r="AB97" i="5" s="1"/>
  <c r="C148" i="2"/>
  <c r="D33" i="5" s="1"/>
  <c r="AC33" i="5" s="1"/>
  <c r="B148" i="2"/>
  <c r="C33" i="5" s="1"/>
  <c r="AB33" i="5" s="1"/>
  <c r="C147" i="2"/>
  <c r="D66" i="5" s="1"/>
  <c r="AC66" i="5" s="1"/>
  <c r="B147" i="2"/>
  <c r="C66" i="5" s="1"/>
  <c r="AB66" i="5" s="1"/>
  <c r="C146" i="2"/>
  <c r="D63" i="5" s="1"/>
  <c r="AC63" i="5" s="1"/>
  <c r="B146" i="2"/>
  <c r="C63" i="5" s="1"/>
  <c r="AB63" i="5" s="1"/>
  <c r="C145" i="2"/>
  <c r="D67" i="5" s="1"/>
  <c r="AC67" i="5" s="1"/>
  <c r="B145" i="2"/>
  <c r="C67" i="5" s="1"/>
  <c r="AB67" i="5" s="1"/>
  <c r="C144" i="2"/>
  <c r="B144" i="2"/>
  <c r="C48" i="5" s="1"/>
  <c r="AB48" i="5" s="1"/>
  <c r="C134" i="2"/>
  <c r="B134" i="2"/>
  <c r="C114" i="5" s="1"/>
  <c r="AB114" i="5" s="1"/>
  <c r="C133" i="2"/>
  <c r="D25" i="5" s="1"/>
  <c r="AC25" i="5" s="1"/>
  <c r="B133" i="2"/>
  <c r="C25" i="5" s="1"/>
  <c r="AB25" i="5" s="1"/>
  <c r="C132" i="2"/>
  <c r="D3" i="5" s="1"/>
  <c r="AC3" i="5" s="1"/>
  <c r="B132" i="2"/>
  <c r="C3" i="5" s="1"/>
  <c r="AB3" i="5" s="1"/>
  <c r="D59" i="5"/>
  <c r="AC59" i="5" s="1"/>
  <c r="B131" i="2"/>
  <c r="C59" i="5" s="1"/>
  <c r="AB59" i="5" s="1"/>
  <c r="C130" i="2"/>
  <c r="D50" i="5" s="1"/>
  <c r="AC50" i="5" s="1"/>
  <c r="B130" i="2"/>
  <c r="C50" i="5" s="1"/>
  <c r="AB50" i="5" s="1"/>
  <c r="C129" i="2"/>
  <c r="D96" i="5" s="1"/>
  <c r="AC96" i="5" s="1"/>
  <c r="B129" i="2"/>
  <c r="C96" i="5" s="1"/>
  <c r="AB96" i="5" s="1"/>
  <c r="C128" i="2"/>
  <c r="D95" i="5" s="1"/>
  <c r="AC95" i="5" s="1"/>
  <c r="B128" i="2"/>
  <c r="C95" i="5" s="1"/>
  <c r="AB95" i="5" s="1"/>
  <c r="C127" i="2"/>
  <c r="B127" i="2"/>
  <c r="C30" i="5" s="1"/>
  <c r="AB30" i="5" s="1"/>
  <c r="C117" i="2"/>
  <c r="D113" i="5" s="1"/>
  <c r="AC113" i="5" s="1"/>
  <c r="B117" i="2"/>
  <c r="C113" i="5" s="1"/>
  <c r="AB113" i="5" s="1"/>
  <c r="C116" i="2"/>
  <c r="D45" i="5" s="1"/>
  <c r="AC45" i="5" s="1"/>
  <c r="B116" i="2"/>
  <c r="C45" i="5" s="1"/>
  <c r="AB45" i="5" s="1"/>
  <c r="C115" i="2"/>
  <c r="D94" i="5" s="1"/>
  <c r="AC94" i="5" s="1"/>
  <c r="B115" i="2"/>
  <c r="C94" i="5" s="1"/>
  <c r="AB94" i="5" s="1"/>
  <c r="C114" i="2"/>
  <c r="D54" i="5" s="1"/>
  <c r="AC54" i="5" s="1"/>
  <c r="B114" i="2"/>
  <c r="C54" i="5" s="1"/>
  <c r="AB54" i="5" s="1"/>
  <c r="C113" i="2"/>
  <c r="D6" i="5" s="1"/>
  <c r="AC6" i="5" s="1"/>
  <c r="B113" i="2"/>
  <c r="C6" i="5" s="1"/>
  <c r="AB6" i="5" s="1"/>
  <c r="C112" i="2"/>
  <c r="D93" i="5" s="1"/>
  <c r="AC93" i="5" s="1"/>
  <c r="B112" i="2"/>
  <c r="C93" i="5" s="1"/>
  <c r="AB93" i="5" s="1"/>
  <c r="C111" i="2"/>
  <c r="D22" i="5" s="1"/>
  <c r="AC22" i="5" s="1"/>
  <c r="B111" i="2"/>
  <c r="C22" i="5" s="1"/>
  <c r="AB22" i="5" s="1"/>
  <c r="C110" i="2"/>
  <c r="B110" i="2"/>
  <c r="C28" i="5" s="1"/>
  <c r="AB28" i="5" s="1"/>
  <c r="C100" i="2"/>
  <c r="D83" i="5" s="1"/>
  <c r="AC83" i="5" s="1"/>
  <c r="B100" i="2"/>
  <c r="C83" i="5" s="1"/>
  <c r="AB83" i="5" s="1"/>
  <c r="C99" i="2"/>
  <c r="D92" i="5" s="1"/>
  <c r="AC92" i="5" s="1"/>
  <c r="B99" i="2"/>
  <c r="C92" i="5" s="1"/>
  <c r="AB92" i="5" s="1"/>
  <c r="D80" i="5"/>
  <c r="AC80" i="5" s="1"/>
  <c r="C80" i="5"/>
  <c r="AB80" i="5" s="1"/>
  <c r="C97" i="2"/>
  <c r="D46" i="5" s="1"/>
  <c r="AC46" i="5" s="1"/>
  <c r="B97" i="2"/>
  <c r="C46" i="5" s="1"/>
  <c r="AB46" i="5" s="1"/>
  <c r="C96" i="2"/>
  <c r="D52" i="5" s="1"/>
  <c r="AC52" i="5" s="1"/>
  <c r="B96" i="2"/>
  <c r="C52" i="5" s="1"/>
  <c r="AB52" i="5" s="1"/>
  <c r="C95" i="2"/>
  <c r="D73" i="5" s="1"/>
  <c r="AC73" i="5" s="1"/>
  <c r="B95" i="2"/>
  <c r="C73" i="5" s="1"/>
  <c r="AB73" i="5" s="1"/>
  <c r="C94" i="2"/>
  <c r="D56" i="5" s="1"/>
  <c r="AC56" i="5" s="1"/>
  <c r="B94" i="2"/>
  <c r="C56" i="5" s="1"/>
  <c r="AB56" i="5" s="1"/>
  <c r="C93" i="2"/>
  <c r="B93" i="2"/>
  <c r="C72" i="5" s="1"/>
  <c r="AB72" i="5" s="1"/>
  <c r="D91" i="5"/>
  <c r="AC91" i="5" s="1"/>
  <c r="C91" i="5"/>
  <c r="AB91" i="5" s="1"/>
  <c r="C82" i="2"/>
  <c r="D90" i="5" s="1"/>
  <c r="AC90" i="5" s="1"/>
  <c r="B82" i="2"/>
  <c r="C90" i="5" s="1"/>
  <c r="AB90" i="5" s="1"/>
  <c r="C81" i="2"/>
  <c r="D89" i="5" s="1"/>
  <c r="AC89" i="5" s="1"/>
  <c r="B81" i="2"/>
  <c r="C89" i="5" s="1"/>
  <c r="AB89" i="5" s="1"/>
  <c r="C80" i="2"/>
  <c r="D77" i="5" s="1"/>
  <c r="AC77" i="5" s="1"/>
  <c r="B80" i="2"/>
  <c r="C77" i="5" s="1"/>
  <c r="AB77" i="5" s="1"/>
  <c r="C79" i="2"/>
  <c r="D43" i="5" s="1"/>
  <c r="AC43" i="5" s="1"/>
  <c r="B79" i="2"/>
  <c r="C43" i="5" s="1"/>
  <c r="AB43" i="5" s="1"/>
  <c r="C78" i="2"/>
  <c r="D15" i="5" s="1"/>
  <c r="AC15" i="5" s="1"/>
  <c r="B78" i="2"/>
  <c r="C15" i="5" s="1"/>
  <c r="AB15" i="5" s="1"/>
  <c r="C77" i="2"/>
  <c r="D68" i="5" s="1"/>
  <c r="AC68" i="5" s="1"/>
  <c r="B77" i="2"/>
  <c r="C68" i="5" s="1"/>
  <c r="AB68" i="5" s="1"/>
  <c r="C76" i="2"/>
  <c r="B76" i="2"/>
  <c r="C37" i="5" s="1"/>
  <c r="AB37" i="5" s="1"/>
  <c r="C66" i="2"/>
  <c r="D112" i="5" s="1"/>
  <c r="AC112" i="5" s="1"/>
  <c r="B66" i="2"/>
  <c r="C112" i="5" s="1"/>
  <c r="C65" i="2"/>
  <c r="D88" i="5" s="1"/>
  <c r="AC88" i="5" s="1"/>
  <c r="B65" i="2"/>
  <c r="C88" i="5" s="1"/>
  <c r="AB88" i="5" s="1"/>
  <c r="C64" i="2"/>
  <c r="D87" i="5" s="1"/>
  <c r="AC87" i="5" s="1"/>
  <c r="B64" i="2"/>
  <c r="C87" i="5" s="1"/>
  <c r="AB87" i="5" s="1"/>
  <c r="C63" i="2"/>
  <c r="D61" i="5" s="1"/>
  <c r="AC61" i="5" s="1"/>
  <c r="B63" i="2"/>
  <c r="C61" i="5" s="1"/>
  <c r="AB61" i="5" s="1"/>
  <c r="C62" i="2"/>
  <c r="D58" i="5" s="1"/>
  <c r="AC58" i="5" s="1"/>
  <c r="B62" i="2"/>
  <c r="C58" i="5" s="1"/>
  <c r="AB58" i="5" s="1"/>
  <c r="C61" i="2"/>
  <c r="D64" i="5" s="1"/>
  <c r="AC64" i="5" s="1"/>
  <c r="B61" i="2"/>
  <c r="C64" i="5" s="1"/>
  <c r="AB64" i="5" s="1"/>
  <c r="C60" i="2"/>
  <c r="D53" i="5" s="1"/>
  <c r="AC53" i="5" s="1"/>
  <c r="B60" i="2"/>
  <c r="C53" i="5" s="1"/>
  <c r="AB53" i="5" s="1"/>
  <c r="C59" i="2"/>
  <c r="B59" i="2"/>
  <c r="C71" i="5" s="1"/>
  <c r="AB71" i="5" s="1"/>
  <c r="AF4" i="12"/>
  <c r="AC4" i="12"/>
  <c r="Z4" i="12"/>
  <c r="W4" i="12"/>
  <c r="V4" i="12"/>
  <c r="T4" i="12"/>
  <c r="Q4" i="12"/>
  <c r="N4" i="12"/>
  <c r="C32" i="2"/>
  <c r="D86" i="5" s="1"/>
  <c r="AC86" i="5" s="1"/>
  <c r="B32" i="2"/>
  <c r="C86" i="5" s="1"/>
  <c r="AB86" i="5" s="1"/>
  <c r="C31" i="2"/>
  <c r="D74" i="5" s="1"/>
  <c r="AC74" i="5" s="1"/>
  <c r="B31" i="2"/>
  <c r="C74" i="5" s="1"/>
  <c r="AB74" i="5" s="1"/>
  <c r="C30" i="2"/>
  <c r="D85" i="5" s="1"/>
  <c r="AC85" i="5" s="1"/>
  <c r="B30" i="2"/>
  <c r="C85" i="5" s="1"/>
  <c r="AB85" i="5" s="1"/>
  <c r="C29" i="2"/>
  <c r="D75" i="5" s="1"/>
  <c r="AC75" i="5" s="1"/>
  <c r="B29" i="2"/>
  <c r="C75" i="5" s="1"/>
  <c r="AB75" i="5" s="1"/>
  <c r="C28" i="2"/>
  <c r="D10" i="5" s="1"/>
  <c r="AC10" i="5" s="1"/>
  <c r="B28" i="2"/>
  <c r="C10" i="5" s="1"/>
  <c r="AB10" i="5" s="1"/>
  <c r="C27" i="2"/>
  <c r="D39" i="5" s="1"/>
  <c r="AC39" i="5" s="1"/>
  <c r="B27" i="2"/>
  <c r="C39" i="5" s="1"/>
  <c r="AB39" i="5" s="1"/>
  <c r="C26" i="2"/>
  <c r="D49" i="5" s="1"/>
  <c r="AC49" i="5" s="1"/>
  <c r="B26" i="2"/>
  <c r="C49" i="5" s="1"/>
  <c r="AB49" i="5" s="1"/>
  <c r="C25" i="2"/>
  <c r="B25" i="2"/>
  <c r="C47" i="5" s="1"/>
  <c r="AB47" i="5" s="1"/>
  <c r="D108" i="5"/>
  <c r="AC108" i="5" s="1"/>
  <c r="D107" i="5"/>
  <c r="AC107" i="5" s="1"/>
  <c r="Z2" i="12"/>
  <c r="W2" i="12"/>
  <c r="AC32" i="5"/>
  <c r="D60" i="5"/>
  <c r="AC60" i="5" s="1"/>
  <c r="D65" i="5"/>
  <c r="AC65" i="5" s="1"/>
  <c r="D62" i="5"/>
  <c r="AC62" i="5" s="1"/>
  <c r="G347" i="8"/>
  <c r="F347" i="8"/>
  <c r="E347" i="8"/>
  <c r="D347" i="8"/>
  <c r="G325" i="8"/>
  <c r="F325" i="8"/>
  <c r="E325" i="8"/>
  <c r="D325" i="8"/>
  <c r="G303" i="8"/>
  <c r="F303" i="8"/>
  <c r="E303" i="8"/>
  <c r="D303" i="8"/>
  <c r="G281" i="8"/>
  <c r="F281" i="8"/>
  <c r="E281" i="8"/>
  <c r="D281" i="8"/>
  <c r="G259" i="8"/>
  <c r="F259" i="8"/>
  <c r="E259" i="8"/>
  <c r="D259" i="8"/>
  <c r="G237" i="8"/>
  <c r="F237" i="8"/>
  <c r="E237" i="8"/>
  <c r="D237" i="8"/>
  <c r="G215" i="8"/>
  <c r="F215" i="8"/>
  <c r="E215" i="8"/>
  <c r="D215" i="8"/>
  <c r="G193" i="8"/>
  <c r="F193" i="8"/>
  <c r="E193" i="8"/>
  <c r="D193" i="8"/>
  <c r="G171" i="8"/>
  <c r="F171" i="8"/>
  <c r="E171" i="8"/>
  <c r="D171" i="8"/>
  <c r="G149" i="8"/>
  <c r="F149" i="8"/>
  <c r="E149" i="8"/>
  <c r="D149" i="8"/>
  <c r="G127" i="8"/>
  <c r="F127" i="8"/>
  <c r="E127" i="8"/>
  <c r="D127" i="8"/>
  <c r="G105" i="8"/>
  <c r="F105" i="8"/>
  <c r="E105" i="8"/>
  <c r="D105" i="8"/>
  <c r="G83" i="8"/>
  <c r="F83" i="8"/>
  <c r="E83" i="8"/>
  <c r="D83" i="8"/>
  <c r="G61" i="8"/>
  <c r="F61" i="8"/>
  <c r="E61" i="8"/>
  <c r="D61" i="8"/>
  <c r="G39" i="8"/>
  <c r="F39" i="8"/>
  <c r="E39" i="8"/>
  <c r="D39" i="8"/>
  <c r="G17" i="8"/>
  <c r="F17" i="8"/>
  <c r="E17" i="8"/>
  <c r="D17" i="8"/>
  <c r="G275" i="2"/>
  <c r="F275" i="2"/>
  <c r="E275" i="2"/>
  <c r="G258" i="2"/>
  <c r="F258" i="2"/>
  <c r="E258" i="2"/>
  <c r="G241" i="2"/>
  <c r="F241" i="2"/>
  <c r="E241" i="2"/>
  <c r="G224" i="2"/>
  <c r="F224" i="2"/>
  <c r="E224" i="2"/>
  <c r="G207" i="2"/>
  <c r="F207" i="2"/>
  <c r="E207" i="2"/>
  <c r="G190" i="2"/>
  <c r="F190" i="2"/>
  <c r="E190" i="2"/>
  <c r="G173" i="2"/>
  <c r="F173" i="2"/>
  <c r="E173" i="2"/>
  <c r="G156" i="2"/>
  <c r="F156" i="2"/>
  <c r="E156" i="2"/>
  <c r="G139" i="2"/>
  <c r="F139" i="2"/>
  <c r="E139" i="2"/>
  <c r="G122" i="2"/>
  <c r="F122" i="2"/>
  <c r="E122" i="2"/>
  <c r="G105" i="2"/>
  <c r="F105" i="2"/>
  <c r="E105" i="2"/>
  <c r="G88" i="2"/>
  <c r="F88" i="2"/>
  <c r="E88" i="2"/>
  <c r="G71" i="2"/>
  <c r="F71" i="2"/>
  <c r="E71" i="2"/>
  <c r="G54" i="2"/>
  <c r="F54" i="2"/>
  <c r="E54" i="2"/>
  <c r="G37" i="2"/>
  <c r="F37" i="2"/>
  <c r="E37" i="2"/>
  <c r="G20" i="2"/>
  <c r="F20" i="2"/>
  <c r="E20" i="2"/>
  <c r="B29" i="12"/>
  <c r="D338" i="8"/>
  <c r="E338" i="8"/>
  <c r="F338" i="8"/>
  <c r="D339" i="8"/>
  <c r="E339" i="8"/>
  <c r="F339" i="8"/>
  <c r="D340" i="8"/>
  <c r="E340" i="8"/>
  <c r="F340" i="8"/>
  <c r="D341" i="8"/>
  <c r="E341" i="8"/>
  <c r="F341" i="8"/>
  <c r="D342" i="8"/>
  <c r="E342" i="8"/>
  <c r="F342" i="8"/>
  <c r="D343" i="8"/>
  <c r="E343" i="8"/>
  <c r="F343" i="8"/>
  <c r="D344" i="8"/>
  <c r="E344" i="8"/>
  <c r="F344" i="8"/>
  <c r="D345" i="8"/>
  <c r="E345" i="8"/>
  <c r="F345" i="8"/>
  <c r="G345" i="8"/>
  <c r="D346" i="8"/>
  <c r="E346" i="8"/>
  <c r="F346" i="8"/>
  <c r="G346" i="8"/>
  <c r="E337" i="8"/>
  <c r="F337" i="8"/>
  <c r="D337" i="8"/>
  <c r="D316" i="8"/>
  <c r="E316" i="8"/>
  <c r="F316" i="8"/>
  <c r="D317" i="8"/>
  <c r="E317" i="8"/>
  <c r="F317" i="8"/>
  <c r="D318" i="8"/>
  <c r="E318" i="8"/>
  <c r="F318" i="8"/>
  <c r="D319" i="8"/>
  <c r="E319" i="8"/>
  <c r="F319" i="8"/>
  <c r="D320" i="8"/>
  <c r="E320" i="8"/>
  <c r="F320" i="8"/>
  <c r="D321" i="8"/>
  <c r="E321" i="8"/>
  <c r="F321" i="8"/>
  <c r="D322" i="8"/>
  <c r="E322" i="8"/>
  <c r="F322" i="8"/>
  <c r="D323" i="8"/>
  <c r="E323" i="8"/>
  <c r="F323" i="8"/>
  <c r="G323" i="8"/>
  <c r="D324" i="8"/>
  <c r="E324" i="8"/>
  <c r="F324" i="8"/>
  <c r="G324" i="8"/>
  <c r="E315" i="8"/>
  <c r="F315" i="8"/>
  <c r="D294" i="8"/>
  <c r="E294" i="8"/>
  <c r="F294" i="8"/>
  <c r="D295" i="8"/>
  <c r="E295" i="8"/>
  <c r="F295" i="8"/>
  <c r="D296" i="8"/>
  <c r="E296" i="8"/>
  <c r="F296" i="8"/>
  <c r="D297" i="8"/>
  <c r="E297" i="8"/>
  <c r="F297" i="8"/>
  <c r="D298" i="8"/>
  <c r="E298" i="8"/>
  <c r="F298" i="8"/>
  <c r="D299" i="8"/>
  <c r="E299" i="8"/>
  <c r="F299" i="8"/>
  <c r="D300" i="8"/>
  <c r="E300" i="8"/>
  <c r="F300" i="8"/>
  <c r="D301" i="8"/>
  <c r="E301" i="8"/>
  <c r="F301" i="8"/>
  <c r="G301" i="8"/>
  <c r="D302" i="8"/>
  <c r="E302" i="8"/>
  <c r="F302" i="8"/>
  <c r="G302" i="8"/>
  <c r="E293" i="8"/>
  <c r="F293" i="8"/>
  <c r="D293" i="8"/>
  <c r="D315" i="8"/>
  <c r="D272" i="8"/>
  <c r="E272" i="8"/>
  <c r="F272" i="8"/>
  <c r="D273" i="8"/>
  <c r="E273" i="8"/>
  <c r="F273" i="8"/>
  <c r="D274" i="8"/>
  <c r="E274" i="8"/>
  <c r="F274" i="8"/>
  <c r="D275" i="8"/>
  <c r="E275" i="8"/>
  <c r="F275" i="8"/>
  <c r="D276" i="8"/>
  <c r="E276" i="8"/>
  <c r="F276" i="8"/>
  <c r="D277" i="8"/>
  <c r="E277" i="8"/>
  <c r="F277" i="8"/>
  <c r="D278" i="8"/>
  <c r="E278" i="8"/>
  <c r="F278" i="8"/>
  <c r="D279" i="8"/>
  <c r="E279" i="8"/>
  <c r="F279" i="8"/>
  <c r="G279" i="8"/>
  <c r="D280" i="8"/>
  <c r="E280" i="8"/>
  <c r="F280" i="8"/>
  <c r="G280" i="8"/>
  <c r="E271" i="8"/>
  <c r="F271" i="8"/>
  <c r="D271" i="8"/>
  <c r="D250" i="8"/>
  <c r="E250" i="8"/>
  <c r="F250" i="8"/>
  <c r="G250" i="8"/>
  <c r="D251" i="8"/>
  <c r="E251" i="8"/>
  <c r="F251" i="8"/>
  <c r="G251" i="8"/>
  <c r="D252" i="8"/>
  <c r="E252" i="8"/>
  <c r="F252" i="8"/>
  <c r="G252" i="8"/>
  <c r="D253" i="8"/>
  <c r="E253" i="8"/>
  <c r="F253" i="8"/>
  <c r="G253" i="8"/>
  <c r="D254" i="8"/>
  <c r="E254" i="8"/>
  <c r="F254" i="8"/>
  <c r="G254" i="8"/>
  <c r="D255" i="8"/>
  <c r="E255" i="8"/>
  <c r="F255" i="8"/>
  <c r="G255" i="8"/>
  <c r="D256" i="8"/>
  <c r="E256" i="8"/>
  <c r="F256" i="8"/>
  <c r="G256" i="8"/>
  <c r="D257" i="8"/>
  <c r="E257" i="8"/>
  <c r="F257" i="8"/>
  <c r="G257" i="8"/>
  <c r="D258" i="8"/>
  <c r="E258" i="8"/>
  <c r="F258" i="8"/>
  <c r="G258" i="8"/>
  <c r="E249" i="8"/>
  <c r="F249" i="8"/>
  <c r="D249" i="8"/>
  <c r="D228" i="8"/>
  <c r="E228" i="8"/>
  <c r="F228" i="8"/>
  <c r="D229" i="8"/>
  <c r="E229" i="8"/>
  <c r="F229" i="8"/>
  <c r="D230" i="8"/>
  <c r="E230" i="8"/>
  <c r="F230" i="8"/>
  <c r="D231" i="8"/>
  <c r="E231" i="8"/>
  <c r="F231" i="8"/>
  <c r="D232" i="8"/>
  <c r="E232" i="8"/>
  <c r="F232" i="8"/>
  <c r="D233" i="8"/>
  <c r="E233" i="8"/>
  <c r="F233" i="8"/>
  <c r="D234" i="8"/>
  <c r="E234" i="8"/>
  <c r="F234" i="8"/>
  <c r="D235" i="8"/>
  <c r="E235" i="8"/>
  <c r="F235" i="8"/>
  <c r="G235" i="8"/>
  <c r="D236" i="8"/>
  <c r="E236" i="8"/>
  <c r="F236" i="8"/>
  <c r="G236" i="8"/>
  <c r="E227" i="8"/>
  <c r="F227" i="8"/>
  <c r="D227" i="8"/>
  <c r="D206" i="8"/>
  <c r="E206" i="8"/>
  <c r="F206" i="8"/>
  <c r="D207" i="8"/>
  <c r="E207" i="8"/>
  <c r="F207" i="8"/>
  <c r="D208" i="8"/>
  <c r="E208" i="8"/>
  <c r="F208" i="8"/>
  <c r="D209" i="8"/>
  <c r="E209" i="8"/>
  <c r="F209" i="8"/>
  <c r="D210" i="8"/>
  <c r="E210" i="8"/>
  <c r="F210" i="8"/>
  <c r="D211" i="8"/>
  <c r="E211" i="8"/>
  <c r="F211" i="8"/>
  <c r="D212" i="8"/>
  <c r="E212" i="8"/>
  <c r="F212" i="8"/>
  <c r="D213" i="8"/>
  <c r="E213" i="8"/>
  <c r="F213" i="8"/>
  <c r="G213" i="8"/>
  <c r="D214" i="8"/>
  <c r="E214" i="8"/>
  <c r="F214" i="8"/>
  <c r="G214" i="8"/>
  <c r="E205" i="8"/>
  <c r="F205" i="8"/>
  <c r="D205" i="8"/>
  <c r="D184" i="8"/>
  <c r="E184" i="8"/>
  <c r="F184" i="8"/>
  <c r="D185" i="8"/>
  <c r="E185" i="8"/>
  <c r="F185" i="8"/>
  <c r="D186" i="8"/>
  <c r="E186" i="8"/>
  <c r="F186" i="8"/>
  <c r="D187" i="8"/>
  <c r="E187" i="8"/>
  <c r="F187" i="8"/>
  <c r="D188" i="8"/>
  <c r="E188" i="8"/>
  <c r="F188" i="8"/>
  <c r="D189" i="8"/>
  <c r="E189" i="8"/>
  <c r="F189" i="8"/>
  <c r="D190" i="8"/>
  <c r="E190" i="8"/>
  <c r="F190" i="8"/>
  <c r="D191" i="8"/>
  <c r="E191" i="8"/>
  <c r="F191" i="8"/>
  <c r="G191" i="8"/>
  <c r="D192" i="8"/>
  <c r="E192" i="8"/>
  <c r="F192" i="8"/>
  <c r="G192" i="8"/>
  <c r="E183" i="8"/>
  <c r="F183" i="8"/>
  <c r="D183" i="8"/>
  <c r="D162" i="8"/>
  <c r="E162" i="8"/>
  <c r="F162" i="8"/>
  <c r="D163" i="8"/>
  <c r="E163" i="8"/>
  <c r="F163" i="8"/>
  <c r="D164" i="8"/>
  <c r="E164" i="8"/>
  <c r="F164" i="8"/>
  <c r="D165" i="8"/>
  <c r="E165" i="8"/>
  <c r="F165" i="8"/>
  <c r="D166" i="8"/>
  <c r="E166" i="8"/>
  <c r="F166" i="8"/>
  <c r="D167" i="8"/>
  <c r="E167" i="8"/>
  <c r="F167" i="8"/>
  <c r="D168" i="8"/>
  <c r="E168" i="8"/>
  <c r="F168" i="8"/>
  <c r="G168" i="8"/>
  <c r="D169" i="8"/>
  <c r="E169" i="8"/>
  <c r="F169" i="8"/>
  <c r="G169" i="8"/>
  <c r="D170" i="8"/>
  <c r="E170" i="8"/>
  <c r="F170" i="8"/>
  <c r="G170" i="8"/>
  <c r="E161" i="8"/>
  <c r="F161" i="8"/>
  <c r="D161" i="8"/>
  <c r="D8" i="8"/>
  <c r="E8" i="8"/>
  <c r="F8" i="8"/>
  <c r="D9" i="8"/>
  <c r="E9" i="8"/>
  <c r="F9" i="8"/>
  <c r="D10" i="8"/>
  <c r="E10" i="8"/>
  <c r="F10" i="8"/>
  <c r="D11" i="8"/>
  <c r="E11" i="8"/>
  <c r="F11" i="8"/>
  <c r="D12" i="8"/>
  <c r="E12" i="8"/>
  <c r="F12" i="8"/>
  <c r="D13" i="8"/>
  <c r="E13" i="8"/>
  <c r="F13" i="8"/>
  <c r="D14" i="8"/>
  <c r="E14" i="8"/>
  <c r="F14" i="8"/>
  <c r="D15" i="8"/>
  <c r="E15" i="8"/>
  <c r="F15" i="8"/>
  <c r="G15" i="8"/>
  <c r="D16" i="8"/>
  <c r="E16" i="8"/>
  <c r="F16" i="8"/>
  <c r="G16" i="8"/>
  <c r="D30" i="8"/>
  <c r="E30" i="8"/>
  <c r="F30" i="8"/>
  <c r="D31" i="8"/>
  <c r="E31" i="8"/>
  <c r="F31" i="8"/>
  <c r="D32" i="8"/>
  <c r="E32" i="8"/>
  <c r="F32" i="8"/>
  <c r="D33" i="8"/>
  <c r="E33" i="8"/>
  <c r="F33" i="8"/>
  <c r="D34" i="8"/>
  <c r="E34" i="8"/>
  <c r="F34" i="8"/>
  <c r="D35" i="8"/>
  <c r="E35" i="8"/>
  <c r="F35" i="8"/>
  <c r="D36" i="8"/>
  <c r="E36" i="8"/>
  <c r="F36" i="8"/>
  <c r="D37" i="8"/>
  <c r="E37" i="8"/>
  <c r="F37" i="8"/>
  <c r="G37" i="8"/>
  <c r="D38" i="8"/>
  <c r="E38" i="8"/>
  <c r="F38" i="8"/>
  <c r="G38" i="8"/>
  <c r="D52" i="8"/>
  <c r="E52" i="8"/>
  <c r="F52" i="8"/>
  <c r="D53" i="8"/>
  <c r="E53" i="8"/>
  <c r="F53" i="8"/>
  <c r="D54" i="8"/>
  <c r="E54" i="8"/>
  <c r="F54" i="8"/>
  <c r="D55" i="8"/>
  <c r="E55" i="8"/>
  <c r="F55" i="8"/>
  <c r="D56" i="8"/>
  <c r="E56" i="8"/>
  <c r="F56" i="8"/>
  <c r="D57" i="8"/>
  <c r="E57" i="8"/>
  <c r="F57" i="8"/>
  <c r="D58" i="8"/>
  <c r="E58" i="8"/>
  <c r="F58" i="8"/>
  <c r="D59" i="8"/>
  <c r="E59" i="8"/>
  <c r="F59" i="8"/>
  <c r="G59" i="8"/>
  <c r="D60" i="8"/>
  <c r="E60" i="8"/>
  <c r="F60" i="8"/>
  <c r="G60" i="8"/>
  <c r="D74" i="8"/>
  <c r="E74" i="8"/>
  <c r="F74" i="8"/>
  <c r="D75" i="8"/>
  <c r="E75" i="8"/>
  <c r="F75" i="8"/>
  <c r="D76" i="8"/>
  <c r="E76" i="8"/>
  <c r="F76" i="8"/>
  <c r="D77" i="8"/>
  <c r="E77" i="8"/>
  <c r="F77" i="8"/>
  <c r="D78" i="8"/>
  <c r="E78" i="8"/>
  <c r="F78" i="8"/>
  <c r="D79" i="8"/>
  <c r="E79" i="8"/>
  <c r="F79" i="8"/>
  <c r="D80" i="8"/>
  <c r="E80" i="8"/>
  <c r="F80" i="8"/>
  <c r="D81" i="8"/>
  <c r="E81" i="8"/>
  <c r="F81" i="8"/>
  <c r="G81" i="8"/>
  <c r="D82" i="8"/>
  <c r="E82" i="8"/>
  <c r="F82" i="8"/>
  <c r="G82" i="8"/>
  <c r="D96" i="8"/>
  <c r="E96" i="8"/>
  <c r="F96" i="8"/>
  <c r="D97" i="8"/>
  <c r="E97" i="8"/>
  <c r="F97" i="8"/>
  <c r="D98" i="8"/>
  <c r="E98" i="8"/>
  <c r="F98" i="8"/>
  <c r="D99" i="8"/>
  <c r="E99" i="8"/>
  <c r="F99" i="8"/>
  <c r="D100" i="8"/>
  <c r="E100" i="8"/>
  <c r="F100" i="8"/>
  <c r="D101" i="8"/>
  <c r="E101" i="8"/>
  <c r="F101" i="8"/>
  <c r="D102" i="8"/>
  <c r="E102" i="8"/>
  <c r="F102" i="8"/>
  <c r="D103" i="8"/>
  <c r="E103" i="8"/>
  <c r="F103" i="8"/>
  <c r="G103" i="8"/>
  <c r="D104" i="8"/>
  <c r="E104" i="8"/>
  <c r="F104" i="8"/>
  <c r="G104" i="8"/>
  <c r="D118" i="8"/>
  <c r="E118" i="8"/>
  <c r="F118" i="8"/>
  <c r="D119" i="8"/>
  <c r="E119" i="8"/>
  <c r="F119" i="8"/>
  <c r="D120" i="8"/>
  <c r="E120" i="8"/>
  <c r="F120" i="8"/>
  <c r="D121" i="8"/>
  <c r="E121" i="8"/>
  <c r="F121" i="8"/>
  <c r="D122" i="8"/>
  <c r="E122" i="8"/>
  <c r="F122" i="8"/>
  <c r="D123" i="8"/>
  <c r="E123" i="8"/>
  <c r="F123" i="8"/>
  <c r="D124" i="8"/>
  <c r="E124" i="8"/>
  <c r="F124" i="8"/>
  <c r="D125" i="8"/>
  <c r="E125" i="8"/>
  <c r="F125" i="8"/>
  <c r="G125" i="8"/>
  <c r="G126" i="8"/>
  <c r="D140" i="8"/>
  <c r="E140" i="8"/>
  <c r="F140" i="8"/>
  <c r="D141" i="8"/>
  <c r="E141" i="8"/>
  <c r="F141" i="8"/>
  <c r="D142" i="8"/>
  <c r="E142" i="8"/>
  <c r="F142" i="8"/>
  <c r="D143" i="8"/>
  <c r="E143" i="8"/>
  <c r="F143" i="8"/>
  <c r="D144" i="8"/>
  <c r="E144" i="8"/>
  <c r="F144" i="8"/>
  <c r="D145" i="8"/>
  <c r="E145" i="8"/>
  <c r="F145" i="8"/>
  <c r="D146" i="8"/>
  <c r="E146" i="8"/>
  <c r="F146" i="8"/>
  <c r="D147" i="8"/>
  <c r="E147" i="8"/>
  <c r="F147" i="8"/>
  <c r="G147" i="8"/>
  <c r="D148" i="8"/>
  <c r="E148" i="8"/>
  <c r="F148" i="8"/>
  <c r="G148" i="8"/>
  <c r="E139" i="8"/>
  <c r="F139" i="8"/>
  <c r="D139" i="8"/>
  <c r="E117" i="8"/>
  <c r="F117" i="8"/>
  <c r="D117" i="8"/>
  <c r="E95" i="8"/>
  <c r="F95" i="8"/>
  <c r="D95" i="8"/>
  <c r="O6" i="4"/>
  <c r="N6" i="4"/>
  <c r="M6" i="4"/>
  <c r="L6" i="4"/>
  <c r="K6" i="4"/>
  <c r="J6" i="4"/>
  <c r="H16" i="17" s="1"/>
  <c r="O5" i="4"/>
  <c r="N5" i="4"/>
  <c r="M5" i="4"/>
  <c r="L5" i="4"/>
  <c r="K5" i="4"/>
  <c r="J5" i="4"/>
  <c r="O3" i="4"/>
  <c r="N3" i="4"/>
  <c r="M3" i="4"/>
  <c r="L3" i="4"/>
  <c r="K3" i="4"/>
  <c r="J3" i="4"/>
  <c r="O4" i="4"/>
  <c r="N4" i="4"/>
  <c r="M4" i="4"/>
  <c r="L4" i="4"/>
  <c r="J12" i="17" s="1"/>
  <c r="K4" i="4"/>
  <c r="J4" i="4"/>
  <c r="O7" i="4"/>
  <c r="N7" i="4"/>
  <c r="M7" i="4"/>
  <c r="L7" i="4"/>
  <c r="K7" i="4"/>
  <c r="J7" i="4"/>
  <c r="O9" i="4"/>
  <c r="N9" i="4"/>
  <c r="M9" i="4"/>
  <c r="K9" i="17" s="1"/>
  <c r="L9" i="4"/>
  <c r="J9" i="17" s="1"/>
  <c r="K9" i="4"/>
  <c r="J9" i="4"/>
  <c r="O8" i="4"/>
  <c r="M8" i="17" s="1"/>
  <c r="N8" i="4"/>
  <c r="L8" i="17" s="1"/>
  <c r="M8" i="4"/>
  <c r="K8" i="17" s="1"/>
  <c r="L8" i="4"/>
  <c r="J8" i="17" s="1"/>
  <c r="K8" i="4"/>
  <c r="I8" i="17" s="1"/>
  <c r="J8" i="4"/>
  <c r="H8" i="17" s="1"/>
  <c r="O16" i="4"/>
  <c r="N16" i="4"/>
  <c r="M16" i="4"/>
  <c r="K5" i="17" s="1"/>
  <c r="L16" i="4"/>
  <c r="K16" i="4"/>
  <c r="J16" i="4"/>
  <c r="O12" i="4"/>
  <c r="M4" i="17" s="1"/>
  <c r="N12" i="4"/>
  <c r="M12" i="4"/>
  <c r="L12" i="4"/>
  <c r="K12" i="4"/>
  <c r="J12" i="4"/>
  <c r="O10" i="4"/>
  <c r="M2" i="17" s="1"/>
  <c r="N10" i="4"/>
  <c r="L2" i="17" s="1"/>
  <c r="M10" i="4"/>
  <c r="L10" i="4"/>
  <c r="J2" i="17" s="1"/>
  <c r="K10" i="4"/>
  <c r="I2" i="17" s="1"/>
  <c r="J10" i="4"/>
  <c r="H2" i="17" s="1"/>
  <c r="I270" i="2"/>
  <c r="G344" i="8"/>
  <c r="I149" i="2"/>
  <c r="G188" i="8"/>
  <c r="I28" i="2"/>
  <c r="G32" i="8"/>
  <c r="D270" i="2"/>
  <c r="D269" i="2"/>
  <c r="D268" i="2"/>
  <c r="D267" i="2"/>
  <c r="E11" i="5" s="1"/>
  <c r="AD11" i="5" s="1"/>
  <c r="D266" i="2"/>
  <c r="E27" i="5" s="1"/>
  <c r="AD27" i="5" s="1"/>
  <c r="D265" i="2"/>
  <c r="E21" i="5" s="1"/>
  <c r="AD21" i="5" s="1"/>
  <c r="D264" i="2"/>
  <c r="D263" i="2"/>
  <c r="D253" i="2"/>
  <c r="E129" i="5" s="1"/>
  <c r="AD129" i="5" s="1"/>
  <c r="D252" i="2"/>
  <c r="E128" i="5" s="1"/>
  <c r="AD128" i="5" s="1"/>
  <c r="D251" i="2"/>
  <c r="E104" i="5" s="1"/>
  <c r="AD104" i="5" s="1"/>
  <c r="D250" i="2"/>
  <c r="E35" i="5" s="1"/>
  <c r="AD35" i="5" s="1"/>
  <c r="D249" i="2"/>
  <c r="E20" i="5" s="1"/>
  <c r="AD20" i="5" s="1"/>
  <c r="D248" i="2"/>
  <c r="E38" i="5" s="1"/>
  <c r="AD38" i="5" s="1"/>
  <c r="D247" i="2"/>
  <c r="E13" i="5" s="1"/>
  <c r="AD13" i="5" s="1"/>
  <c r="D246" i="2"/>
  <c r="E8" i="5" s="1"/>
  <c r="AD8" i="5" s="1"/>
  <c r="D236" i="2"/>
  <c r="E127" i="5" s="1"/>
  <c r="AD127" i="5" s="1"/>
  <c r="D235" i="2"/>
  <c r="E126" i="5" s="1"/>
  <c r="AD126" i="5" s="1"/>
  <c r="D234" i="2"/>
  <c r="E125" i="5" s="1"/>
  <c r="AD125" i="5" s="1"/>
  <c r="D233" i="2"/>
  <c r="E124" i="5" s="1"/>
  <c r="AD124" i="5" s="1"/>
  <c r="D232" i="2"/>
  <c r="E123" i="5" s="1"/>
  <c r="AD123" i="5" s="1"/>
  <c r="D231" i="2"/>
  <c r="E122" i="5" s="1"/>
  <c r="AD122" i="5" s="1"/>
  <c r="D230" i="2"/>
  <c r="E121" i="5" s="1"/>
  <c r="AD121" i="5" s="1"/>
  <c r="D229" i="2"/>
  <c r="E4" i="5" s="1"/>
  <c r="AD4" i="5" s="1"/>
  <c r="D219" i="2"/>
  <c r="E120" i="5" s="1"/>
  <c r="AD120" i="5" s="1"/>
  <c r="D218" i="2"/>
  <c r="D217" i="2"/>
  <c r="E103" i="5" s="1"/>
  <c r="AD103" i="5" s="1"/>
  <c r="D216" i="2"/>
  <c r="E12" i="5" s="1"/>
  <c r="AD12" i="5" s="1"/>
  <c r="D215" i="2"/>
  <c r="E19" i="5" s="1"/>
  <c r="AD19" i="5" s="1"/>
  <c r="D214" i="2"/>
  <c r="D213" i="2"/>
  <c r="E79" i="5" s="1"/>
  <c r="AD79" i="5" s="1"/>
  <c r="D212" i="2"/>
  <c r="E5" i="5" s="1"/>
  <c r="AD5" i="5" s="1"/>
  <c r="D202" i="2"/>
  <c r="D201" i="2"/>
  <c r="E118" i="5" s="1"/>
  <c r="AD118" i="5" s="1"/>
  <c r="D200" i="2"/>
  <c r="E102" i="5" s="1"/>
  <c r="AD102" i="5" s="1"/>
  <c r="D199" i="2"/>
  <c r="E7" i="5" s="1"/>
  <c r="AD7" i="5" s="1"/>
  <c r="D198" i="2"/>
  <c r="E31" i="5" s="1"/>
  <c r="AD31" i="5" s="1"/>
  <c r="D197" i="2"/>
  <c r="E36" i="5" s="1"/>
  <c r="AD36" i="5" s="1"/>
  <c r="D196" i="2"/>
  <c r="E57" i="5" s="1"/>
  <c r="AD57" i="5" s="1"/>
  <c r="D195" i="2"/>
  <c r="D185" i="2"/>
  <c r="D184" i="2"/>
  <c r="D183" i="2"/>
  <c r="D182" i="2"/>
  <c r="E17" i="5" s="1"/>
  <c r="AD17" i="5" s="1"/>
  <c r="D181" i="2"/>
  <c r="E14" i="5" s="1"/>
  <c r="AD14" i="5" s="1"/>
  <c r="D180" i="2"/>
  <c r="D179" i="2"/>
  <c r="E26" i="5" s="1"/>
  <c r="AD26" i="5" s="1"/>
  <c r="D178" i="2"/>
  <c r="E24" i="5" s="1"/>
  <c r="AD24" i="5" s="1"/>
  <c r="D168" i="2"/>
  <c r="E116" i="5" s="1"/>
  <c r="AD116" i="5" s="1"/>
  <c r="D167" i="2"/>
  <c r="D166" i="2"/>
  <c r="D165" i="2"/>
  <c r="E51" i="5" s="1"/>
  <c r="AD51" i="5" s="1"/>
  <c r="D164" i="2"/>
  <c r="E44" i="5" s="1"/>
  <c r="AD44" i="5" s="1"/>
  <c r="D163" i="2"/>
  <c r="E76" i="5" s="1"/>
  <c r="AD76" i="5" s="1"/>
  <c r="D162" i="2"/>
  <c r="E9" i="5" s="1"/>
  <c r="AD9" i="5" s="1"/>
  <c r="D161" i="2"/>
  <c r="E2" i="5" s="1"/>
  <c r="AD2" i="5" s="1"/>
  <c r="D151" i="2"/>
  <c r="E115" i="5" s="1"/>
  <c r="AD115" i="5" s="1"/>
  <c r="D150" i="2"/>
  <c r="E98" i="5" s="1"/>
  <c r="AD98" i="5" s="1"/>
  <c r="D149" i="2"/>
  <c r="E97" i="5" s="1"/>
  <c r="AD97" i="5" s="1"/>
  <c r="D148" i="2"/>
  <c r="E33" i="5" s="1"/>
  <c r="AD33" i="5" s="1"/>
  <c r="D147" i="2"/>
  <c r="E66" i="5" s="1"/>
  <c r="AD66" i="5" s="1"/>
  <c r="D146" i="2"/>
  <c r="E63" i="5" s="1"/>
  <c r="AD63" i="5" s="1"/>
  <c r="D145" i="2"/>
  <c r="E67" i="5" s="1"/>
  <c r="AD67" i="5" s="1"/>
  <c r="D144" i="2"/>
  <c r="E48" i="5" s="1"/>
  <c r="AD48" i="5" s="1"/>
  <c r="D134" i="2"/>
  <c r="D133" i="2"/>
  <c r="E25" i="5" s="1"/>
  <c r="AD25" i="5" s="1"/>
  <c r="D132" i="2"/>
  <c r="D131" i="2"/>
  <c r="E59" i="5" s="1"/>
  <c r="AD59" i="5" s="1"/>
  <c r="D130" i="2"/>
  <c r="E50" i="5" s="1"/>
  <c r="AD50" i="5" s="1"/>
  <c r="D129" i="2"/>
  <c r="E96" i="5" s="1"/>
  <c r="AD96" i="5" s="1"/>
  <c r="D128" i="2"/>
  <c r="E95" i="5" s="1"/>
  <c r="AD95" i="5" s="1"/>
  <c r="D127" i="2"/>
  <c r="E30" i="5" s="1"/>
  <c r="AD30" i="5" s="1"/>
  <c r="D117" i="2"/>
  <c r="E113" i="5" s="1"/>
  <c r="AD113" i="5" s="1"/>
  <c r="D116" i="2"/>
  <c r="E45" i="5" s="1"/>
  <c r="AD45" i="5" s="1"/>
  <c r="D115" i="2"/>
  <c r="E94" i="5" s="1"/>
  <c r="AD94" i="5" s="1"/>
  <c r="D114" i="2"/>
  <c r="E54" i="5" s="1"/>
  <c r="AD54" i="5" s="1"/>
  <c r="D113" i="2"/>
  <c r="E6" i="5" s="1"/>
  <c r="AD6" i="5" s="1"/>
  <c r="D112" i="2"/>
  <c r="E93" i="5" s="1"/>
  <c r="AD93" i="5" s="1"/>
  <c r="D111" i="2"/>
  <c r="E22" i="5" s="1"/>
  <c r="AD22" i="5" s="1"/>
  <c r="D110" i="2"/>
  <c r="E28" i="5" s="1"/>
  <c r="AD28" i="5" s="1"/>
  <c r="D100" i="2"/>
  <c r="E83" i="5" s="1"/>
  <c r="AD83" i="5" s="1"/>
  <c r="D99" i="2"/>
  <c r="E92" i="5" s="1"/>
  <c r="AD92" i="5" s="1"/>
  <c r="E80" i="5"/>
  <c r="AD80" i="5" s="1"/>
  <c r="D97" i="2"/>
  <c r="E46" i="5" s="1"/>
  <c r="AD46" i="5" s="1"/>
  <c r="D96" i="2"/>
  <c r="E52" i="5" s="1"/>
  <c r="AD52" i="5" s="1"/>
  <c r="D95" i="2"/>
  <c r="E73" i="5" s="1"/>
  <c r="AD73" i="5" s="1"/>
  <c r="D94" i="2"/>
  <c r="E56" i="5" s="1"/>
  <c r="AD56" i="5" s="1"/>
  <c r="D93" i="2"/>
  <c r="E72" i="5" s="1"/>
  <c r="AD72" i="5" s="1"/>
  <c r="E91" i="5"/>
  <c r="AD91" i="5" s="1"/>
  <c r="D82" i="2"/>
  <c r="E90" i="5" s="1"/>
  <c r="AD90" i="5" s="1"/>
  <c r="D81" i="2"/>
  <c r="E89" i="5" s="1"/>
  <c r="AD89" i="5" s="1"/>
  <c r="D80" i="2"/>
  <c r="E77" i="5" s="1"/>
  <c r="AD77" i="5" s="1"/>
  <c r="D79" i="2"/>
  <c r="E43" i="5" s="1"/>
  <c r="AD43" i="5" s="1"/>
  <c r="D78" i="2"/>
  <c r="E15" i="5" s="1"/>
  <c r="AD15" i="5" s="1"/>
  <c r="D77" i="2"/>
  <c r="E68" i="5" s="1"/>
  <c r="AD68" i="5" s="1"/>
  <c r="D76" i="2"/>
  <c r="E37" i="5" s="1"/>
  <c r="AD37" i="5" s="1"/>
  <c r="D66" i="2"/>
  <c r="E112" i="5" s="1"/>
  <c r="AD112" i="5" s="1"/>
  <c r="D65" i="2"/>
  <c r="E88" i="5" s="1"/>
  <c r="AD88" i="5" s="1"/>
  <c r="E87" i="5"/>
  <c r="AD87" i="5" s="1"/>
  <c r="D63" i="2"/>
  <c r="E61" i="5" s="1"/>
  <c r="AD61" i="5" s="1"/>
  <c r="D62" i="2"/>
  <c r="E58" i="5" s="1"/>
  <c r="AD58" i="5" s="1"/>
  <c r="D61" i="2"/>
  <c r="E64" i="5" s="1"/>
  <c r="AD64" i="5" s="1"/>
  <c r="D60" i="2"/>
  <c r="D59" i="2"/>
  <c r="E71" i="5" s="1"/>
  <c r="AD71" i="5" s="1"/>
  <c r="X4" i="12"/>
  <c r="C54" i="8"/>
  <c r="R4" i="12"/>
  <c r="O4" i="12"/>
  <c r="D32" i="2"/>
  <c r="E86" i="5" s="1"/>
  <c r="AD86" i="5" s="1"/>
  <c r="D31" i="2"/>
  <c r="E74" i="5" s="1"/>
  <c r="AD74" i="5" s="1"/>
  <c r="D30" i="2"/>
  <c r="D29" i="2"/>
  <c r="E75" i="5" s="1"/>
  <c r="AD75" i="5" s="1"/>
  <c r="D28" i="2"/>
  <c r="E10" i="5" s="1"/>
  <c r="AD10" i="5" s="1"/>
  <c r="D27" i="2"/>
  <c r="E39" i="5" s="1"/>
  <c r="AD39" i="5" s="1"/>
  <c r="D26" i="2"/>
  <c r="E49" i="5" s="1"/>
  <c r="AD49" i="5" s="1"/>
  <c r="D25" i="2"/>
  <c r="E47" i="5" s="1"/>
  <c r="AD47" i="5" s="1"/>
  <c r="D15" i="2"/>
  <c r="E108" i="5" s="1"/>
  <c r="AD108" i="5" s="1"/>
  <c r="D14" i="2"/>
  <c r="E107" i="5" s="1"/>
  <c r="AD107" i="5" s="1"/>
  <c r="C11" i="8"/>
  <c r="D11" i="2"/>
  <c r="D10" i="2"/>
  <c r="E60" i="5" s="1"/>
  <c r="AD60" i="5" s="1"/>
  <c r="D9" i="2"/>
  <c r="E65" i="5" s="1"/>
  <c r="AD65" i="5" s="1"/>
  <c r="C108" i="5"/>
  <c r="AB108" i="5" s="1"/>
  <c r="C107" i="5"/>
  <c r="AB107" i="5" s="1"/>
  <c r="AB32" i="5"/>
  <c r="C60" i="5"/>
  <c r="AB60" i="5" s="1"/>
  <c r="C65" i="5"/>
  <c r="AB65" i="5" s="1"/>
  <c r="C62" i="5"/>
  <c r="F73" i="8"/>
  <c r="E73" i="8"/>
  <c r="D73" i="8"/>
  <c r="F51" i="8"/>
  <c r="E51" i="8"/>
  <c r="D51" i="8"/>
  <c r="F29" i="8"/>
  <c r="E29" i="8"/>
  <c r="D29" i="8"/>
  <c r="E7" i="8"/>
  <c r="F7" i="8"/>
  <c r="D7" i="8"/>
  <c r="I15" i="2"/>
  <c r="I14" i="2"/>
  <c r="I13" i="2"/>
  <c r="I12" i="2"/>
  <c r="I11" i="2"/>
  <c r="I10" i="2"/>
  <c r="I9" i="2"/>
  <c r="I8" i="2"/>
  <c r="G13" i="8"/>
  <c r="I269" i="2"/>
  <c r="I268" i="2"/>
  <c r="I267" i="2"/>
  <c r="I266" i="2"/>
  <c r="I265" i="2"/>
  <c r="I264" i="2"/>
  <c r="I263" i="2"/>
  <c r="I253" i="2"/>
  <c r="I252" i="2"/>
  <c r="I251" i="2"/>
  <c r="I250" i="2"/>
  <c r="I249" i="2"/>
  <c r="I248" i="2"/>
  <c r="I247" i="2"/>
  <c r="I246" i="2"/>
  <c r="I236" i="2"/>
  <c r="I235" i="2"/>
  <c r="I234" i="2"/>
  <c r="I233" i="2"/>
  <c r="I232" i="2"/>
  <c r="I231" i="2"/>
  <c r="I230" i="2"/>
  <c r="I229" i="2"/>
  <c r="I219" i="2"/>
  <c r="I218" i="2"/>
  <c r="I217" i="2"/>
  <c r="I216" i="2"/>
  <c r="I215" i="2"/>
  <c r="I214" i="2"/>
  <c r="I213" i="2"/>
  <c r="I212" i="2"/>
  <c r="I202" i="2"/>
  <c r="I201" i="2"/>
  <c r="I200" i="2"/>
  <c r="I199" i="2"/>
  <c r="I198" i="2"/>
  <c r="I197" i="2"/>
  <c r="I196" i="2"/>
  <c r="I195" i="2"/>
  <c r="I185" i="2"/>
  <c r="I184" i="2"/>
  <c r="I183" i="2"/>
  <c r="I182" i="2"/>
  <c r="I181" i="2"/>
  <c r="I180" i="2"/>
  <c r="I179" i="2"/>
  <c r="I178" i="2"/>
  <c r="I168" i="2"/>
  <c r="I167" i="2"/>
  <c r="I166" i="2"/>
  <c r="I165" i="2"/>
  <c r="I164" i="2"/>
  <c r="I163" i="2"/>
  <c r="I162" i="2"/>
  <c r="I161" i="2"/>
  <c r="I151" i="2"/>
  <c r="I150" i="2"/>
  <c r="I148" i="2"/>
  <c r="I147" i="2"/>
  <c r="I146" i="2"/>
  <c r="I145" i="2"/>
  <c r="I144" i="2"/>
  <c r="I134" i="2"/>
  <c r="I133" i="2"/>
  <c r="I132" i="2"/>
  <c r="I131" i="2"/>
  <c r="I130" i="2"/>
  <c r="I129" i="2"/>
  <c r="I128" i="2"/>
  <c r="I127" i="2"/>
  <c r="I117" i="2"/>
  <c r="I116" i="2"/>
  <c r="I115" i="2"/>
  <c r="I114" i="2"/>
  <c r="I113" i="2"/>
  <c r="I112" i="2"/>
  <c r="I111" i="2"/>
  <c r="I110" i="2"/>
  <c r="I100" i="2"/>
  <c r="I99" i="2"/>
  <c r="I98" i="2"/>
  <c r="I97" i="2"/>
  <c r="I96" i="2"/>
  <c r="I95" i="2"/>
  <c r="I94" i="2"/>
  <c r="I93" i="2"/>
  <c r="I83" i="2"/>
  <c r="I82" i="2"/>
  <c r="I81" i="2"/>
  <c r="I80" i="2"/>
  <c r="I79" i="2"/>
  <c r="I78" i="2"/>
  <c r="I77" i="2"/>
  <c r="I76" i="2"/>
  <c r="I66" i="2"/>
  <c r="I65" i="2"/>
  <c r="I64" i="2"/>
  <c r="I63" i="2"/>
  <c r="I62" i="2"/>
  <c r="I61" i="2"/>
  <c r="I60" i="2"/>
  <c r="I59" i="2"/>
  <c r="I49" i="2"/>
  <c r="I48" i="2"/>
  <c r="I47" i="2"/>
  <c r="I46" i="2"/>
  <c r="I45" i="2"/>
  <c r="I44" i="2"/>
  <c r="I43" i="2"/>
  <c r="I42" i="2"/>
  <c r="I32" i="2"/>
  <c r="I31" i="2"/>
  <c r="I30" i="2"/>
  <c r="I29" i="2"/>
  <c r="I27" i="2"/>
  <c r="I26" i="2"/>
  <c r="I25" i="2"/>
  <c r="A259" i="2"/>
  <c r="A140" i="2"/>
  <c r="D13" i="4" s="1"/>
  <c r="G166" i="8"/>
  <c r="G165" i="8"/>
  <c r="G163" i="8"/>
  <c r="G161" i="8"/>
  <c r="A123" i="2"/>
  <c r="B9" i="12" s="1"/>
  <c r="A4" i="2"/>
  <c r="D15" i="4" s="1"/>
  <c r="A242" i="2"/>
  <c r="D2" i="4" s="1"/>
  <c r="A225" i="2"/>
  <c r="G299" i="8"/>
  <c r="G249" i="8"/>
  <c r="G143" i="8"/>
  <c r="G100" i="8"/>
  <c r="G99" i="8"/>
  <c r="G96" i="8"/>
  <c r="A72" i="2"/>
  <c r="D11" i="4" s="1"/>
  <c r="G79" i="8"/>
  <c r="G33" i="8"/>
  <c r="A208" i="2"/>
  <c r="A191" i="2"/>
  <c r="A174" i="2"/>
  <c r="A157" i="2"/>
  <c r="A106" i="2"/>
  <c r="A135" i="8" s="1"/>
  <c r="A89" i="2"/>
  <c r="G343" i="8"/>
  <c r="G342" i="8"/>
  <c r="G341" i="8"/>
  <c r="G339" i="8"/>
  <c r="G338" i="8"/>
  <c r="G322" i="8"/>
  <c r="G320" i="8"/>
  <c r="G319" i="8"/>
  <c r="G316" i="8"/>
  <c r="G300" i="8"/>
  <c r="G298" i="8"/>
  <c r="G297" i="8"/>
  <c r="G295" i="8"/>
  <c r="G294" i="8"/>
  <c r="G293" i="8"/>
  <c r="G278" i="8"/>
  <c r="G276" i="8"/>
  <c r="G274" i="8"/>
  <c r="G272" i="8"/>
  <c r="G234" i="8"/>
  <c r="G233" i="8"/>
  <c r="G231" i="8"/>
  <c r="G229" i="8"/>
  <c r="G227" i="8"/>
  <c r="G212" i="8"/>
  <c r="G211" i="8"/>
  <c r="G209" i="8"/>
  <c r="G208" i="8"/>
  <c r="G205" i="8"/>
  <c r="G190" i="8"/>
  <c r="G187" i="8"/>
  <c r="G186" i="8"/>
  <c r="G185" i="8"/>
  <c r="G184" i="8"/>
  <c r="G145" i="8"/>
  <c r="G142" i="8"/>
  <c r="G141" i="8"/>
  <c r="G124" i="8"/>
  <c r="G122" i="8"/>
  <c r="G120" i="8"/>
  <c r="G118" i="8"/>
  <c r="G102" i="8"/>
  <c r="A55" i="2"/>
  <c r="A69" i="8" s="1"/>
  <c r="G80" i="8"/>
  <c r="G78" i="8"/>
  <c r="G77" i="8"/>
  <c r="G76" i="8"/>
  <c r="G75" i="8"/>
  <c r="A57" i="8"/>
  <c r="A52" i="8"/>
  <c r="A51" i="8"/>
  <c r="A38" i="2"/>
  <c r="G58" i="8"/>
  <c r="G56" i="8"/>
  <c r="G55" i="8"/>
  <c r="G54" i="8"/>
  <c r="G52" i="8"/>
  <c r="A21" i="2"/>
  <c r="A25" i="8" s="1"/>
  <c r="A12" i="8"/>
  <c r="G73" i="8"/>
  <c r="G144" i="8"/>
  <c r="G277" i="8"/>
  <c r="G207" i="8"/>
  <c r="G183" i="8"/>
  <c r="G139" i="8"/>
  <c r="G123" i="8"/>
  <c r="G140" i="8"/>
  <c r="G232" i="8"/>
  <c r="G275" i="8"/>
  <c r="G95" i="8"/>
  <c r="G8" i="8"/>
  <c r="G53" i="8"/>
  <c r="G74" i="8"/>
  <c r="G35" i="8"/>
  <c r="G57" i="8"/>
  <c r="G101" i="8"/>
  <c r="G273" i="8"/>
  <c r="G321" i="8"/>
  <c r="G14" i="8"/>
  <c r="G10" i="8"/>
  <c r="G12" i="8"/>
  <c r="J4" i="17" l="1"/>
  <c r="K4" i="17"/>
  <c r="L4" i="17"/>
  <c r="M16" i="17"/>
  <c r="L16" i="17"/>
  <c r="J5" i="17"/>
  <c r="K12" i="17"/>
  <c r="I4" i="17"/>
  <c r="H4" i="17"/>
  <c r="I16" i="17"/>
  <c r="H12" i="17"/>
  <c r="L12" i="17"/>
  <c r="I12" i="17"/>
  <c r="M12" i="17"/>
  <c r="H9" i="17"/>
  <c r="L9" i="17"/>
  <c r="I9" i="17"/>
  <c r="M9" i="17"/>
  <c r="L11" i="17"/>
  <c r="L7" i="17"/>
  <c r="H13" i="17"/>
  <c r="H10" i="17"/>
  <c r="L13" i="17"/>
  <c r="L10" i="17"/>
  <c r="J14" i="17"/>
  <c r="J6" i="17"/>
  <c r="K14" i="17"/>
  <c r="K6" i="17"/>
  <c r="H5" i="17"/>
  <c r="L5" i="17"/>
  <c r="J11" i="17"/>
  <c r="J7" i="17"/>
  <c r="J13" i="17"/>
  <c r="J10" i="17"/>
  <c r="H14" i="17"/>
  <c r="H6" i="17"/>
  <c r="L14" i="17"/>
  <c r="L6" i="17"/>
  <c r="J16" i="17"/>
  <c r="H11" i="17"/>
  <c r="H7" i="17"/>
  <c r="M19" i="4"/>
  <c r="K18" i="17" s="1"/>
  <c r="K2" i="17"/>
  <c r="I11" i="17"/>
  <c r="I7" i="17"/>
  <c r="M11" i="17"/>
  <c r="M7" i="17"/>
  <c r="I13" i="17"/>
  <c r="I10" i="17"/>
  <c r="M13" i="17"/>
  <c r="M10" i="17"/>
  <c r="I5" i="17"/>
  <c r="M5" i="17"/>
  <c r="K11" i="17"/>
  <c r="K7" i="17"/>
  <c r="K13" i="17"/>
  <c r="K10" i="17"/>
  <c r="I14" i="17"/>
  <c r="I6" i="17"/>
  <c r="M14" i="17"/>
  <c r="M6" i="17"/>
  <c r="K16" i="17"/>
  <c r="N19" i="4"/>
  <c r="L18" i="17" s="1"/>
  <c r="L19" i="4"/>
  <c r="J18" i="17" s="1"/>
  <c r="AD32" i="5"/>
  <c r="E55" i="5"/>
  <c r="AD55" i="5" s="1"/>
  <c r="AB112" i="5"/>
  <c r="J112" i="5"/>
  <c r="D47" i="5"/>
  <c r="AC47" i="5" s="1"/>
  <c r="C36" i="2"/>
  <c r="D71" i="5"/>
  <c r="AC71" i="5" s="1"/>
  <c r="C70" i="2"/>
  <c r="C5" i="12" s="1"/>
  <c r="D37" i="5"/>
  <c r="AC37" i="5" s="1"/>
  <c r="C87" i="2"/>
  <c r="D72" i="5"/>
  <c r="AC72" i="5" s="1"/>
  <c r="C104" i="2"/>
  <c r="D28" i="5"/>
  <c r="AC28" i="5" s="1"/>
  <c r="C121" i="2"/>
  <c r="D30" i="5"/>
  <c r="AC30" i="5" s="1"/>
  <c r="C138" i="2"/>
  <c r="D48" i="5"/>
  <c r="AC48" i="5" s="1"/>
  <c r="C155" i="2"/>
  <c r="D2" i="5"/>
  <c r="AC2" i="5" s="1"/>
  <c r="C172" i="2"/>
  <c r="C11" i="12" s="1"/>
  <c r="D24" i="5"/>
  <c r="AC24" i="5" s="1"/>
  <c r="C189" i="2"/>
  <c r="C206" i="2"/>
  <c r="D5" i="5"/>
  <c r="AC5" i="5" s="1"/>
  <c r="C223" i="2"/>
  <c r="C14" i="12" s="1"/>
  <c r="D4" i="5"/>
  <c r="AC4" i="5" s="1"/>
  <c r="C240" i="2"/>
  <c r="D8" i="5"/>
  <c r="AC8" i="5" s="1"/>
  <c r="C257" i="2"/>
  <c r="C274" i="2"/>
  <c r="T112" i="5"/>
  <c r="O19" i="4"/>
  <c r="M18" i="17" s="1"/>
  <c r="J19" i="4"/>
  <c r="H18" i="17" s="1"/>
  <c r="K19" i="4"/>
  <c r="I18" i="17" s="1"/>
  <c r="J3" i="17"/>
  <c r="K3" i="17"/>
  <c r="H3" i="17"/>
  <c r="L3" i="17"/>
  <c r="I3" i="17"/>
  <c r="M3" i="17"/>
  <c r="AB62" i="5"/>
  <c r="J62" i="5"/>
  <c r="J47" i="5"/>
  <c r="J74" i="5"/>
  <c r="J61" i="5"/>
  <c r="J15" i="5"/>
  <c r="J72" i="5"/>
  <c r="J92" i="5"/>
  <c r="J54" i="5"/>
  <c r="J30" i="5"/>
  <c r="J25" i="5"/>
  <c r="J33" i="5"/>
  <c r="J76" i="5"/>
  <c r="J24" i="5"/>
  <c r="J101" i="5"/>
  <c r="J7" i="5"/>
  <c r="A72" i="5"/>
  <c r="A56" i="5"/>
  <c r="A73" i="5"/>
  <c r="A46" i="5"/>
  <c r="A80" i="5"/>
  <c r="A92" i="5"/>
  <c r="A83" i="5"/>
  <c r="A52" i="5"/>
  <c r="A14" i="4"/>
  <c r="A113" i="8"/>
  <c r="D14" i="4"/>
  <c r="J65" i="5"/>
  <c r="J108" i="5"/>
  <c r="E85" i="5"/>
  <c r="AD85" i="5" s="1"/>
  <c r="E53" i="5"/>
  <c r="AD53" i="5" s="1"/>
  <c r="E3" i="5"/>
  <c r="AD3" i="5" s="1"/>
  <c r="E99" i="5"/>
  <c r="AD99" i="5" s="1"/>
  <c r="E100" i="5"/>
  <c r="AD100" i="5" s="1"/>
  <c r="D16" i="5"/>
  <c r="AC16" i="5" s="1"/>
  <c r="A29" i="5"/>
  <c r="A42" i="5"/>
  <c r="A23" i="5"/>
  <c r="A69" i="5"/>
  <c r="A109" i="5"/>
  <c r="A110" i="5"/>
  <c r="A111" i="5"/>
  <c r="A41" i="5"/>
  <c r="A22" i="5"/>
  <c r="A93" i="5"/>
  <c r="A6" i="5"/>
  <c r="A54" i="5"/>
  <c r="A94" i="5"/>
  <c r="A45" i="5"/>
  <c r="A28" i="5"/>
  <c r="A113" i="5"/>
  <c r="A26" i="5"/>
  <c r="A34" i="5"/>
  <c r="A14" i="5"/>
  <c r="A17" i="5"/>
  <c r="A100" i="5"/>
  <c r="A101" i="5"/>
  <c r="A117" i="5"/>
  <c r="A24" i="5"/>
  <c r="J107" i="5"/>
  <c r="E16" i="5"/>
  <c r="AD16" i="5" s="1"/>
  <c r="J75" i="5"/>
  <c r="J64" i="5"/>
  <c r="J37" i="5"/>
  <c r="J90" i="5"/>
  <c r="J46" i="5"/>
  <c r="J93" i="5"/>
  <c r="J96" i="5"/>
  <c r="J48" i="5"/>
  <c r="J98" i="5"/>
  <c r="J51" i="5"/>
  <c r="J34" i="5"/>
  <c r="J16" i="5"/>
  <c r="A49" i="5"/>
  <c r="A85" i="5"/>
  <c r="A39" i="5"/>
  <c r="A74" i="5"/>
  <c r="A47" i="5"/>
  <c r="A10" i="5"/>
  <c r="A86" i="5"/>
  <c r="A75" i="5"/>
  <c r="J60" i="5"/>
  <c r="E70" i="5"/>
  <c r="AD70" i="5" s="1"/>
  <c r="E34" i="5"/>
  <c r="AD34" i="5" s="1"/>
  <c r="E101" i="5"/>
  <c r="AD101" i="5" s="1"/>
  <c r="J49" i="5"/>
  <c r="J10" i="5"/>
  <c r="J85" i="5"/>
  <c r="J86" i="5"/>
  <c r="J53" i="5"/>
  <c r="J58" i="5"/>
  <c r="J87" i="5"/>
  <c r="J68" i="5"/>
  <c r="J43" i="5"/>
  <c r="J89" i="5"/>
  <c r="J91" i="5"/>
  <c r="J56" i="5"/>
  <c r="J52" i="5"/>
  <c r="J80" i="5"/>
  <c r="J83" i="5"/>
  <c r="J22" i="5"/>
  <c r="J6" i="5"/>
  <c r="J94" i="5"/>
  <c r="J113" i="5"/>
  <c r="J95" i="5"/>
  <c r="J50" i="5"/>
  <c r="J3" i="5"/>
  <c r="J114" i="5"/>
  <c r="J67" i="5"/>
  <c r="J66" i="5"/>
  <c r="J97" i="5"/>
  <c r="J115" i="5"/>
  <c r="J9" i="5"/>
  <c r="J44" i="5"/>
  <c r="J99" i="5"/>
  <c r="J116" i="5"/>
  <c r="J26" i="5"/>
  <c r="J14" i="5"/>
  <c r="J100" i="5"/>
  <c r="J117" i="5"/>
  <c r="J57" i="5"/>
  <c r="J31" i="5"/>
  <c r="J102" i="5"/>
  <c r="J119" i="5"/>
  <c r="A53" i="5"/>
  <c r="A64" i="5"/>
  <c r="A58" i="5"/>
  <c r="A61" i="5"/>
  <c r="A87" i="5"/>
  <c r="A88" i="5"/>
  <c r="A71" i="5"/>
  <c r="A95" i="5"/>
  <c r="A96" i="5"/>
  <c r="A50" i="5"/>
  <c r="A59" i="5"/>
  <c r="A3" i="5"/>
  <c r="A25" i="5"/>
  <c r="A114" i="5"/>
  <c r="A30" i="5"/>
  <c r="A57" i="5"/>
  <c r="A36" i="5"/>
  <c r="A31" i="5"/>
  <c r="A7" i="5"/>
  <c r="A102" i="5"/>
  <c r="A118" i="5"/>
  <c r="A119" i="5"/>
  <c r="A16" i="5"/>
  <c r="J39" i="5"/>
  <c r="J71" i="5"/>
  <c r="J88" i="5"/>
  <c r="J77" i="5"/>
  <c r="J73" i="5"/>
  <c r="J28" i="5"/>
  <c r="J45" i="5"/>
  <c r="J59" i="5"/>
  <c r="J63" i="5"/>
  <c r="J2" i="5"/>
  <c r="J70" i="5"/>
  <c r="J17" i="5"/>
  <c r="J36" i="5"/>
  <c r="J118" i="5"/>
  <c r="A9" i="5"/>
  <c r="A76" i="5"/>
  <c r="A44" i="5"/>
  <c r="A51" i="5"/>
  <c r="A99" i="5"/>
  <c r="A70" i="5"/>
  <c r="A116" i="5"/>
  <c r="A2" i="5"/>
  <c r="E114" i="5"/>
  <c r="AD114" i="5" s="1"/>
  <c r="E117" i="5"/>
  <c r="AD117" i="5" s="1"/>
  <c r="E119" i="5"/>
  <c r="AD119" i="5" s="1"/>
  <c r="D114" i="5"/>
  <c r="AC114" i="5" s="1"/>
  <c r="D100" i="5"/>
  <c r="AC100" i="5" s="1"/>
  <c r="A108" i="5"/>
  <c r="A55" i="5"/>
  <c r="A65" i="5"/>
  <c r="A84" i="5"/>
  <c r="A60" i="5"/>
  <c r="A107" i="5"/>
  <c r="A32" i="5"/>
  <c r="A62" i="5"/>
  <c r="A15" i="4"/>
  <c r="A37" i="5"/>
  <c r="A68" i="5"/>
  <c r="A15" i="5"/>
  <c r="A43" i="5"/>
  <c r="A77" i="5"/>
  <c r="A89" i="5"/>
  <c r="A90" i="5"/>
  <c r="A91" i="5"/>
  <c r="A11" i="4"/>
  <c r="A67" i="5"/>
  <c r="A63" i="5"/>
  <c r="A66" i="5"/>
  <c r="A33" i="5"/>
  <c r="A97" i="5"/>
  <c r="A98" i="5"/>
  <c r="A115" i="5"/>
  <c r="A48" i="5"/>
  <c r="A13" i="4"/>
  <c r="E106" i="5"/>
  <c r="AD106" i="5" s="1"/>
  <c r="D103" i="5"/>
  <c r="AC103" i="5" s="1"/>
  <c r="D120" i="5"/>
  <c r="AC120" i="5" s="1"/>
  <c r="D106" i="5"/>
  <c r="AC106" i="5" s="1"/>
  <c r="A5" i="5"/>
  <c r="A79" i="5"/>
  <c r="A40" i="5"/>
  <c r="A19" i="5"/>
  <c r="A12" i="5"/>
  <c r="A103" i="5"/>
  <c r="A81" i="5"/>
  <c r="A120" i="5"/>
  <c r="E18" i="5"/>
  <c r="AD18" i="5" s="1"/>
  <c r="J5" i="5"/>
  <c r="C40" i="5"/>
  <c r="AB40" i="5" s="1"/>
  <c r="J12" i="5"/>
  <c r="J81" i="5"/>
  <c r="J4" i="5"/>
  <c r="J122" i="5"/>
  <c r="J124" i="5"/>
  <c r="J126" i="5"/>
  <c r="J8" i="5"/>
  <c r="J38" i="5"/>
  <c r="J35" i="5"/>
  <c r="J128" i="5"/>
  <c r="J18" i="5"/>
  <c r="J21" i="5"/>
  <c r="J11" i="5"/>
  <c r="A4" i="5"/>
  <c r="A121" i="5"/>
  <c r="A122" i="5"/>
  <c r="A123" i="5"/>
  <c r="A124" i="5"/>
  <c r="A125" i="5"/>
  <c r="A126" i="5"/>
  <c r="A127" i="5"/>
  <c r="E82" i="5"/>
  <c r="AD82" i="5" s="1"/>
  <c r="E105" i="5"/>
  <c r="AD105" i="5" s="1"/>
  <c r="D18" i="5"/>
  <c r="AC18" i="5" s="1"/>
  <c r="A8" i="5"/>
  <c r="A13" i="5"/>
  <c r="A38" i="5"/>
  <c r="A20" i="5"/>
  <c r="A35" i="5"/>
  <c r="A104" i="5"/>
  <c r="A128" i="5"/>
  <c r="A129" i="5"/>
  <c r="A2" i="4"/>
  <c r="E40" i="5"/>
  <c r="AD40" i="5" s="1"/>
  <c r="E81" i="5"/>
  <c r="AD81" i="5" s="1"/>
  <c r="E78" i="5"/>
  <c r="AD78" i="5" s="1"/>
  <c r="J79" i="5"/>
  <c r="J19" i="5"/>
  <c r="J103" i="5"/>
  <c r="J120" i="5"/>
  <c r="J121" i="5"/>
  <c r="J123" i="5"/>
  <c r="J125" i="5"/>
  <c r="J127" i="5"/>
  <c r="J13" i="5"/>
  <c r="J20" i="5"/>
  <c r="J104" i="5"/>
  <c r="J129" i="5"/>
  <c r="A264" i="2"/>
  <c r="C82" i="5"/>
  <c r="AB82" i="5" s="1"/>
  <c r="J27" i="5"/>
  <c r="A268" i="2"/>
  <c r="F105" i="5" s="1"/>
  <c r="C105" i="5"/>
  <c r="AB105" i="5" s="1"/>
  <c r="A18" i="5"/>
  <c r="A82" i="5"/>
  <c r="A21" i="5"/>
  <c r="A27" i="5"/>
  <c r="A11" i="5"/>
  <c r="A105" i="5"/>
  <c r="A78" i="5"/>
  <c r="A106" i="5"/>
  <c r="A266" i="2"/>
  <c r="F27" i="5" s="1"/>
  <c r="A270" i="2"/>
  <c r="A265" i="2"/>
  <c r="F21" i="5" s="1"/>
  <c r="A267" i="2"/>
  <c r="A269" i="2"/>
  <c r="F78" i="5" s="1"/>
  <c r="A9" i="2"/>
  <c r="F65" i="5" s="1"/>
  <c r="O8" i="12"/>
  <c r="O11" i="12"/>
  <c r="O12" i="12"/>
  <c r="AA21" i="12"/>
  <c r="O23" i="12"/>
  <c r="A25" i="2"/>
  <c r="A31" i="2"/>
  <c r="A76" i="2"/>
  <c r="F37" i="5" s="1"/>
  <c r="A82" i="2"/>
  <c r="A99" i="2"/>
  <c r="F92" i="5" s="1"/>
  <c r="A116" i="2"/>
  <c r="A161" i="2"/>
  <c r="F2" i="5" s="1"/>
  <c r="A165" i="2"/>
  <c r="A180" i="2"/>
  <c r="A212" i="2"/>
  <c r="A216" i="2"/>
  <c r="A233" i="2"/>
  <c r="A248" i="2"/>
  <c r="F38" i="5" s="1"/>
  <c r="A18" i="12"/>
  <c r="AD8" i="12"/>
  <c r="R9" i="12"/>
  <c r="R17" i="12"/>
  <c r="AD24" i="12"/>
  <c r="AG27" i="12"/>
  <c r="N2" i="12"/>
  <c r="Q3" i="12"/>
  <c r="W3" i="12"/>
  <c r="AC3" i="12"/>
  <c r="Q5" i="12"/>
  <c r="W5" i="12"/>
  <c r="AC5" i="12"/>
  <c r="Q6" i="12"/>
  <c r="W6" i="12"/>
  <c r="AC6" i="12"/>
  <c r="Q7" i="12"/>
  <c r="W7" i="12"/>
  <c r="AC7" i="12"/>
  <c r="Q8" i="12"/>
  <c r="W8" i="12"/>
  <c r="AC8" i="12"/>
  <c r="W9" i="12"/>
  <c r="AC9" i="12"/>
  <c r="Q10" i="12"/>
  <c r="W10" i="12"/>
  <c r="AC10" i="12"/>
  <c r="Q11" i="12"/>
  <c r="W11" i="12"/>
  <c r="AC11" i="12"/>
  <c r="Q12" i="12"/>
  <c r="W12" i="12"/>
  <c r="AC12" i="12"/>
  <c r="AC13" i="12"/>
  <c r="Q14" i="12"/>
  <c r="W14" i="12"/>
  <c r="AC14" i="12"/>
  <c r="Q15" i="12"/>
  <c r="W15" i="12"/>
  <c r="AC15" i="12"/>
  <c r="Q16" i="12"/>
  <c r="W16" i="12"/>
  <c r="AC16" i="12"/>
  <c r="Q17" i="12"/>
  <c r="W17" i="12"/>
  <c r="AC17" i="12"/>
  <c r="Q18" i="12"/>
  <c r="W18" i="12"/>
  <c r="AC18" i="12"/>
  <c r="Q19" i="12"/>
  <c r="W19" i="12"/>
  <c r="AC19" i="12"/>
  <c r="Q20" i="12"/>
  <c r="W20" i="12"/>
  <c r="AC20" i="12"/>
  <c r="Q21" i="12"/>
  <c r="W21" i="12"/>
  <c r="AC21" i="12"/>
  <c r="Q22" i="12"/>
  <c r="W22" i="12"/>
  <c r="AC22" i="12"/>
  <c r="Q23" i="12"/>
  <c r="W23" i="12"/>
  <c r="AC23" i="12"/>
  <c r="Q24" i="12"/>
  <c r="W24" i="12"/>
  <c r="AC24" i="12"/>
  <c r="Q25" i="12"/>
  <c r="W25" i="12"/>
  <c r="AC25" i="12"/>
  <c r="Q26" i="12"/>
  <c r="W26" i="12"/>
  <c r="AC26" i="12"/>
  <c r="Q27" i="12"/>
  <c r="W27" i="12"/>
  <c r="AC27" i="12"/>
  <c r="Q28" i="12"/>
  <c r="W28" i="12"/>
  <c r="AC28" i="12"/>
  <c r="Q29" i="12"/>
  <c r="W29" i="12"/>
  <c r="AC29" i="12"/>
  <c r="A3" i="12"/>
  <c r="L2" i="12"/>
  <c r="O9" i="12"/>
  <c r="AA22" i="12"/>
  <c r="O24" i="12"/>
  <c r="A27" i="2"/>
  <c r="A59" i="2"/>
  <c r="A65" i="2"/>
  <c r="F88" i="5" s="1"/>
  <c r="A80" i="2"/>
  <c r="A97" i="2"/>
  <c r="F46" i="5" s="1"/>
  <c r="A112" i="2"/>
  <c r="A129" i="2"/>
  <c r="F96" i="5" s="1"/>
  <c r="A144" i="2"/>
  <c r="A163" i="2"/>
  <c r="F76" i="5" s="1"/>
  <c r="A167" i="2"/>
  <c r="A184" i="2"/>
  <c r="F101" i="5" s="1"/>
  <c r="A201" i="2"/>
  <c r="A218" i="2"/>
  <c r="A235" i="2"/>
  <c r="A250" i="2"/>
  <c r="F35" i="5" s="1"/>
  <c r="A10" i="2"/>
  <c r="F60" i="5" s="1"/>
  <c r="AD2" i="12"/>
  <c r="C32" i="8"/>
  <c r="U3" i="12"/>
  <c r="AG14" i="12"/>
  <c r="U19" i="12"/>
  <c r="AG19" i="12"/>
  <c r="AG20" i="12"/>
  <c r="X25" i="12"/>
  <c r="L27" i="12"/>
  <c r="Q2" i="12"/>
  <c r="A28" i="2"/>
  <c r="A62" i="2"/>
  <c r="F58" i="5" s="1"/>
  <c r="A66" i="2"/>
  <c r="A83" i="2"/>
  <c r="F91" i="5" s="1"/>
  <c r="A96" i="2"/>
  <c r="A100" i="2"/>
  <c r="F83" i="5" s="1"/>
  <c r="A113" i="2"/>
  <c r="F6" i="5" s="1"/>
  <c r="A117" i="2"/>
  <c r="A134" i="2"/>
  <c r="F114" i="5" s="1"/>
  <c r="A145" i="2"/>
  <c r="F67" i="5" s="1"/>
  <c r="A147" i="2"/>
  <c r="F66" i="5" s="1"/>
  <c r="A149" i="2"/>
  <c r="A151" i="2"/>
  <c r="A162" i="2"/>
  <c r="A164" i="2"/>
  <c r="A166" i="2"/>
  <c r="F99" i="5" s="1"/>
  <c r="A179" i="2"/>
  <c r="F26" i="5" s="1"/>
  <c r="A181" i="2"/>
  <c r="F14" i="5" s="1"/>
  <c r="A183" i="2"/>
  <c r="F100" i="5" s="1"/>
  <c r="A185" i="2"/>
  <c r="F117" i="5" s="1"/>
  <c r="A202" i="2"/>
  <c r="F119" i="5" s="1"/>
  <c r="A213" i="2"/>
  <c r="F79" i="5" s="1"/>
  <c r="A215" i="2"/>
  <c r="F19" i="5" s="1"/>
  <c r="A217" i="2"/>
  <c r="F103" i="5" s="1"/>
  <c r="A219" i="2"/>
  <c r="F120" i="5" s="1"/>
  <c r="A230" i="2"/>
  <c r="F121" i="5" s="1"/>
  <c r="A232" i="2"/>
  <c r="F123" i="5" s="1"/>
  <c r="A234" i="2"/>
  <c r="A247" i="2"/>
  <c r="A249" i="2"/>
  <c r="F20" i="5" s="1"/>
  <c r="A251" i="2"/>
  <c r="A253" i="2"/>
  <c r="M17" i="12"/>
  <c r="Y17" i="12"/>
  <c r="A8" i="12"/>
  <c r="A15" i="2"/>
  <c r="AA13" i="12"/>
  <c r="AA14" i="12"/>
  <c r="C316" i="8"/>
  <c r="O18" i="12"/>
  <c r="AA23" i="12"/>
  <c r="O28" i="12"/>
  <c r="A61" i="2"/>
  <c r="F64" i="5" s="1"/>
  <c r="A63" i="2"/>
  <c r="F61" i="5" s="1"/>
  <c r="A78" i="2"/>
  <c r="A93" i="2"/>
  <c r="F72" i="5" s="1"/>
  <c r="A95" i="2"/>
  <c r="F73" i="5" s="1"/>
  <c r="A110" i="2"/>
  <c r="F28" i="5" s="1"/>
  <c r="A114" i="2"/>
  <c r="A127" i="2"/>
  <c r="A131" i="2"/>
  <c r="A133" i="2"/>
  <c r="A148" i="2"/>
  <c r="A150" i="2"/>
  <c r="A182" i="2"/>
  <c r="A195" i="2"/>
  <c r="F16" i="5" s="1"/>
  <c r="A229" i="2"/>
  <c r="A231" i="2"/>
  <c r="A246" i="2"/>
  <c r="A252" i="2"/>
  <c r="A263" i="2"/>
  <c r="A26" i="12"/>
  <c r="O2" i="12"/>
  <c r="C31" i="8"/>
  <c r="A11" i="2"/>
  <c r="F55" i="5" s="1"/>
  <c r="AG2" i="12"/>
  <c r="C76" i="8"/>
  <c r="U5" i="12"/>
  <c r="AG5" i="12"/>
  <c r="AG8" i="12"/>
  <c r="AG11" i="12"/>
  <c r="AG16" i="12"/>
  <c r="AG18" i="12"/>
  <c r="U21" i="12"/>
  <c r="U23" i="12"/>
  <c r="AG23" i="12"/>
  <c r="U24" i="12"/>
  <c r="AC2" i="12"/>
  <c r="A26" i="2"/>
  <c r="F49" i="5" s="1"/>
  <c r="A30" i="2"/>
  <c r="A32" i="2"/>
  <c r="F86" i="5" s="1"/>
  <c r="A60" i="2"/>
  <c r="F53" i="5" s="1"/>
  <c r="A64" i="2"/>
  <c r="F87" i="5" s="1"/>
  <c r="A79" i="2"/>
  <c r="A130" i="2"/>
  <c r="F50" i="5" s="1"/>
  <c r="A8" i="2"/>
  <c r="F62" i="5" s="1"/>
  <c r="A14" i="2"/>
  <c r="C10" i="8"/>
  <c r="C29" i="8"/>
  <c r="L5" i="12"/>
  <c r="L7" i="12"/>
  <c r="C139" i="8"/>
  <c r="X8" i="12"/>
  <c r="X9" i="12"/>
  <c r="L10" i="12"/>
  <c r="C315" i="8"/>
  <c r="T2" i="12"/>
  <c r="AF2" i="12"/>
  <c r="T3" i="12"/>
  <c r="Z3" i="12"/>
  <c r="AF3" i="12"/>
  <c r="N5" i="12"/>
  <c r="T5" i="12"/>
  <c r="Z5" i="12"/>
  <c r="AF5" i="12"/>
  <c r="N6" i="12"/>
  <c r="T6" i="12"/>
  <c r="AF6" i="12"/>
  <c r="N7" i="12"/>
  <c r="T7" i="12"/>
  <c r="Z7" i="12"/>
  <c r="AF7" i="12"/>
  <c r="N8" i="12"/>
  <c r="T8" i="12"/>
  <c r="Z8" i="12"/>
  <c r="AF8" i="12"/>
  <c r="N9" i="12"/>
  <c r="T9" i="12"/>
  <c r="Z9" i="12"/>
  <c r="N10" i="12"/>
  <c r="Z10" i="12"/>
  <c r="AF10" i="12"/>
  <c r="N11" i="12"/>
  <c r="T11" i="12"/>
  <c r="Z11" i="12"/>
  <c r="AF11" i="12"/>
  <c r="N12" i="12"/>
  <c r="T12" i="12"/>
  <c r="AF12" i="12"/>
  <c r="Z13" i="12"/>
  <c r="AF13" i="12"/>
  <c r="N14" i="12"/>
  <c r="T14" i="12"/>
  <c r="T15" i="12"/>
  <c r="Z15" i="12"/>
  <c r="AF15" i="12"/>
  <c r="N16" i="12"/>
  <c r="T16" i="12"/>
  <c r="Z16" i="12"/>
  <c r="AF16" i="12"/>
  <c r="N17" i="12"/>
  <c r="T17" i="12"/>
  <c r="Z17" i="12"/>
  <c r="N18" i="12"/>
  <c r="T18" i="12"/>
  <c r="Z18" i="12"/>
  <c r="AF18" i="12"/>
  <c r="T19" i="12"/>
  <c r="Z19" i="12"/>
  <c r="AF19" i="12"/>
  <c r="T20" i="12"/>
  <c r="Z20" i="12"/>
  <c r="AF20" i="12"/>
  <c r="N21" i="12"/>
  <c r="T21" i="12"/>
  <c r="Z21" i="12"/>
  <c r="AF21" i="12"/>
  <c r="N22" i="12"/>
  <c r="T22" i="12"/>
  <c r="Z22" i="12"/>
  <c r="AF22" i="12"/>
  <c r="N23" i="12"/>
  <c r="T23" i="12"/>
  <c r="AF23" i="12"/>
  <c r="T24" i="12"/>
  <c r="Z24" i="12"/>
  <c r="AF24" i="12"/>
  <c r="T25" i="12"/>
  <c r="Z25" i="12"/>
  <c r="AF25" i="12"/>
  <c r="N26" i="12"/>
  <c r="T26" i="12"/>
  <c r="N27" i="12"/>
  <c r="T27" i="12"/>
  <c r="Z27" i="12"/>
  <c r="AF27" i="12"/>
  <c r="N28" i="12"/>
  <c r="T28" i="12"/>
  <c r="Z28" i="12"/>
  <c r="AF28" i="12"/>
  <c r="N29" i="12"/>
  <c r="T29" i="12"/>
  <c r="AF29" i="12"/>
  <c r="A9" i="12"/>
  <c r="W13" i="12"/>
  <c r="A199" i="2"/>
  <c r="F7" i="5" s="1"/>
  <c r="T13" i="12"/>
  <c r="A198" i="2"/>
  <c r="Q13" i="12"/>
  <c r="A197" i="2"/>
  <c r="F36" i="5" s="1"/>
  <c r="O13" i="12"/>
  <c r="N13" i="12"/>
  <c r="R29" i="12"/>
  <c r="P10" i="12"/>
  <c r="A146" i="2"/>
  <c r="J12" i="12"/>
  <c r="A178" i="2"/>
  <c r="P14" i="12"/>
  <c r="A214" i="2"/>
  <c r="J25" i="12"/>
  <c r="X29" i="12"/>
  <c r="M6" i="12"/>
  <c r="A77" i="2"/>
  <c r="F68" i="5" s="1"/>
  <c r="Y6" i="12"/>
  <c r="A81" i="2"/>
  <c r="F89" i="5" s="1"/>
  <c r="M7" i="12"/>
  <c r="A94" i="2"/>
  <c r="F56" i="5" s="1"/>
  <c r="Y7" i="12"/>
  <c r="A98" i="2"/>
  <c r="F80" i="5" s="1"/>
  <c r="M8" i="12"/>
  <c r="A111" i="2"/>
  <c r="F22" i="5" s="1"/>
  <c r="A115" i="2"/>
  <c r="M9" i="12"/>
  <c r="A128" i="2"/>
  <c r="F95" i="5" s="1"/>
  <c r="Y9" i="12"/>
  <c r="A132" i="2"/>
  <c r="AE11" i="12"/>
  <c r="A168" i="2"/>
  <c r="F116" i="5" s="1"/>
  <c r="M13" i="12"/>
  <c r="A196" i="2"/>
  <c r="Y13" i="12"/>
  <c r="A200" i="2"/>
  <c r="F102" i="5" s="1"/>
  <c r="AE15" i="12"/>
  <c r="A236" i="2"/>
  <c r="F127" i="5" s="1"/>
  <c r="S18" i="12"/>
  <c r="AE18" i="12"/>
  <c r="S20" i="12"/>
  <c r="AE24" i="12"/>
  <c r="M26" i="12"/>
  <c r="P22" i="12"/>
  <c r="P23" i="12"/>
  <c r="A47" i="8"/>
  <c r="B14" i="12"/>
  <c r="A267" i="8"/>
  <c r="A3" i="8"/>
  <c r="K3" i="12"/>
  <c r="K12" i="12"/>
  <c r="C12" i="12"/>
  <c r="K13" i="12"/>
  <c r="J192" i="2"/>
  <c r="K14" i="12"/>
  <c r="K17" i="12"/>
  <c r="C17" i="12"/>
  <c r="K18" i="12"/>
  <c r="C18" i="12"/>
  <c r="K20" i="12"/>
  <c r="K21" i="12"/>
  <c r="C21" i="12"/>
  <c r="K23" i="12"/>
  <c r="K4" i="12"/>
  <c r="C4" i="12"/>
  <c r="K5" i="12"/>
  <c r="K6" i="12"/>
  <c r="K7" i="12"/>
  <c r="K8" i="12"/>
  <c r="C8" i="12"/>
  <c r="K9" i="12"/>
  <c r="C9" i="12"/>
  <c r="K10" i="12"/>
  <c r="K11" i="12"/>
  <c r="K15" i="12"/>
  <c r="K16" i="12"/>
  <c r="K19" i="12"/>
  <c r="C19" i="12"/>
  <c r="K22" i="12"/>
  <c r="K24" i="12"/>
  <c r="K25" i="12"/>
  <c r="K26" i="12"/>
  <c r="C26" i="12"/>
  <c r="K27" i="12"/>
  <c r="C27" i="12"/>
  <c r="K28" i="12"/>
  <c r="C28" i="12"/>
  <c r="K29" i="12"/>
  <c r="C29" i="12"/>
  <c r="K2" i="12"/>
  <c r="V3" i="12"/>
  <c r="A29" i="2"/>
  <c r="F75" i="5" s="1"/>
  <c r="G29" i="8"/>
  <c r="G36" i="8"/>
  <c r="G31" i="8"/>
  <c r="G30" i="8"/>
  <c r="G34" i="8"/>
  <c r="G7" i="8"/>
  <c r="D12" i="4"/>
  <c r="B136" i="8"/>
  <c r="C254" i="8"/>
  <c r="C8" i="8"/>
  <c r="C73" i="8"/>
  <c r="C250" i="8"/>
  <c r="B290" i="8"/>
  <c r="C206" i="8"/>
  <c r="AB19" i="12"/>
  <c r="A223" i="8"/>
  <c r="Y8" i="12"/>
  <c r="C145" i="8"/>
  <c r="C55" i="8"/>
  <c r="A333" i="8"/>
  <c r="D5" i="4"/>
  <c r="C163" i="8"/>
  <c r="B180" i="8"/>
  <c r="C7" i="8"/>
  <c r="S2" i="12"/>
  <c r="A11" i="8"/>
  <c r="C117" i="8"/>
  <c r="C212" i="8"/>
  <c r="J2" i="12"/>
  <c r="P3" i="12"/>
  <c r="AB4" i="12"/>
  <c r="J6" i="12"/>
  <c r="V6" i="12"/>
  <c r="J7" i="12"/>
  <c r="V7" i="12"/>
  <c r="J8" i="12"/>
  <c r="V8" i="12"/>
  <c r="J9" i="12"/>
  <c r="P9" i="12"/>
  <c r="AB9" i="12"/>
  <c r="J10" i="12"/>
  <c r="P11" i="12"/>
  <c r="AB11" i="12"/>
  <c r="J13" i="12"/>
  <c r="V13" i="12"/>
  <c r="AB13" i="12"/>
  <c r="J14" i="12"/>
  <c r="P15" i="12"/>
  <c r="P16" i="12"/>
  <c r="AB16" i="12"/>
  <c r="V17" i="12"/>
  <c r="J18" i="12"/>
  <c r="V18" i="12"/>
  <c r="V19" i="12"/>
  <c r="J20" i="12"/>
  <c r="V20" i="12"/>
  <c r="AB20" i="12"/>
  <c r="J22" i="12"/>
  <c r="V23" i="12"/>
  <c r="J24" i="12"/>
  <c r="AB24" i="12"/>
  <c r="J26" i="12"/>
  <c r="V26" i="12"/>
  <c r="J28" i="12"/>
  <c r="V28" i="12"/>
  <c r="AB28" i="12"/>
  <c r="A14" i="12"/>
  <c r="J5" i="12"/>
  <c r="AB10" i="12"/>
  <c r="AB14" i="12"/>
  <c r="G26" i="12"/>
  <c r="V27" i="12"/>
  <c r="AB29" i="12"/>
  <c r="C278" i="8"/>
  <c r="C165" i="8"/>
  <c r="D9" i="4"/>
  <c r="C322" i="8"/>
  <c r="B114" i="8"/>
  <c r="M2" i="12"/>
  <c r="C276" i="8"/>
  <c r="A11" i="12"/>
  <c r="A15" i="12"/>
  <c r="A23" i="12"/>
  <c r="A27" i="12"/>
  <c r="V5" i="12"/>
  <c r="A6" i="12"/>
  <c r="A7" i="12"/>
  <c r="D14" i="12"/>
  <c r="J16" i="12"/>
  <c r="V21" i="12"/>
  <c r="AB22" i="12"/>
  <c r="G28" i="12"/>
  <c r="AE2" i="12"/>
  <c r="A17" i="12"/>
  <c r="A21" i="12"/>
  <c r="A29" i="12"/>
  <c r="B49" i="8"/>
  <c r="V2" i="12"/>
  <c r="P4" i="12"/>
  <c r="P5" i="12"/>
  <c r="AB5" i="12"/>
  <c r="P6" i="12"/>
  <c r="AB6" i="12"/>
  <c r="P7" i="12"/>
  <c r="AB7" i="12"/>
  <c r="P8" i="12"/>
  <c r="AB8" i="12"/>
  <c r="V9" i="12"/>
  <c r="V10" i="12"/>
  <c r="J11" i="12"/>
  <c r="V11" i="12"/>
  <c r="P12" i="12"/>
  <c r="AB12" i="12"/>
  <c r="P13" i="12"/>
  <c r="V14" i="12"/>
  <c r="J15" i="12"/>
  <c r="V15" i="12"/>
  <c r="AB15" i="12"/>
  <c r="J17" i="12"/>
  <c r="P17" i="12"/>
  <c r="AB17" i="12"/>
  <c r="P18" i="12"/>
  <c r="AB18" i="12"/>
  <c r="J19" i="12"/>
  <c r="P20" i="12"/>
  <c r="P21" i="12"/>
  <c r="AB21" i="12"/>
  <c r="V22" i="12"/>
  <c r="J23" i="12"/>
  <c r="P24" i="12"/>
  <c r="V24" i="12"/>
  <c r="P25" i="12"/>
  <c r="AB25" i="12"/>
  <c r="P26" i="12"/>
  <c r="AB26" i="12"/>
  <c r="J27" i="12"/>
  <c r="P27" i="12"/>
  <c r="AB27" i="12"/>
  <c r="P28" i="12"/>
  <c r="J29" i="12"/>
  <c r="P29" i="12"/>
  <c r="V29" i="12"/>
  <c r="A2" i="12"/>
  <c r="J21" i="12"/>
  <c r="AB23" i="12"/>
  <c r="A157" i="8"/>
  <c r="C143" i="8"/>
  <c r="A54" i="8"/>
  <c r="B9" i="8"/>
  <c r="AB2" i="12"/>
  <c r="C146" i="8"/>
  <c r="M3" i="12"/>
  <c r="S3" i="12"/>
  <c r="Y3" i="12"/>
  <c r="AE3" i="12"/>
  <c r="M4" i="12"/>
  <c r="S4" i="12"/>
  <c r="AE4" i="12"/>
  <c r="M5" i="12"/>
  <c r="S5" i="12"/>
  <c r="Y5" i="12"/>
  <c r="AE5" i="12"/>
  <c r="S6" i="12"/>
  <c r="AE6" i="12"/>
  <c r="S7" i="12"/>
  <c r="AE7" i="12"/>
  <c r="S8" i="12"/>
  <c r="S9" i="12"/>
  <c r="M10" i="12"/>
  <c r="S10" i="12"/>
  <c r="Y10" i="12"/>
  <c r="AE10" i="12"/>
  <c r="M11" i="12"/>
  <c r="Y11" i="12"/>
  <c r="M12" i="12"/>
  <c r="S12" i="12"/>
  <c r="S13" i="12"/>
  <c r="AE13" i="12"/>
  <c r="M14" i="12"/>
  <c r="S14" i="12"/>
  <c r="Y14" i="12"/>
  <c r="AE14" i="12"/>
  <c r="M15" i="12"/>
  <c r="Y15" i="12"/>
  <c r="M16" i="12"/>
  <c r="S16" i="12"/>
  <c r="Y16" i="12"/>
  <c r="AE16" i="12"/>
  <c r="S17" i="12"/>
  <c r="AE17" i="12"/>
  <c r="M18" i="12"/>
  <c r="Y18" i="12"/>
  <c r="M19" i="12"/>
  <c r="S19" i="12"/>
  <c r="AE19" i="12"/>
  <c r="M20" i="12"/>
  <c r="Y20" i="12"/>
  <c r="M21" i="12"/>
  <c r="S21" i="12"/>
  <c r="Y21" i="12"/>
  <c r="AE21" i="12"/>
  <c r="M22" i="12"/>
  <c r="S22" i="12"/>
  <c r="Y22" i="12"/>
  <c r="AE22" i="12"/>
  <c r="M23" i="12"/>
  <c r="S23" i="12"/>
  <c r="Y23" i="12"/>
  <c r="AE23" i="12"/>
  <c r="M24" i="12"/>
  <c r="Y24" i="12"/>
  <c r="M25" i="12"/>
  <c r="S25" i="12"/>
  <c r="Y25" i="12"/>
  <c r="AE25" i="12"/>
  <c r="S26" i="12"/>
  <c r="AE26" i="12"/>
  <c r="M27" i="12"/>
  <c r="S27" i="12"/>
  <c r="Y27" i="12"/>
  <c r="AE27" i="12"/>
  <c r="M28" i="12"/>
  <c r="S28" i="12"/>
  <c r="AE28" i="12"/>
  <c r="M29" i="12"/>
  <c r="S29" i="12"/>
  <c r="Y29" i="12"/>
  <c r="AE29" i="12"/>
  <c r="A12" i="12"/>
  <c r="J3" i="12"/>
  <c r="J4" i="12"/>
  <c r="G6" i="12"/>
  <c r="G8" i="12"/>
  <c r="S11" i="12"/>
  <c r="V12" i="12"/>
  <c r="S15" i="12"/>
  <c r="V16" i="12"/>
  <c r="P19" i="12"/>
  <c r="AE20" i="12"/>
  <c r="A22" i="12"/>
  <c r="S24" i="12"/>
  <c r="V25" i="12"/>
  <c r="Y26" i="12"/>
  <c r="Y28" i="12"/>
  <c r="C78" i="8"/>
  <c r="AA5" i="12"/>
  <c r="C227" i="8"/>
  <c r="L12" i="12"/>
  <c r="C344" i="8"/>
  <c r="AG17" i="12"/>
  <c r="L24" i="12"/>
  <c r="L29" i="12"/>
  <c r="B335" i="8"/>
  <c r="G17" i="12"/>
  <c r="G21" i="12"/>
  <c r="G25" i="12"/>
  <c r="G29" i="12"/>
  <c r="G19" i="12"/>
  <c r="G228" i="8"/>
  <c r="G119" i="8"/>
  <c r="G146" i="8"/>
  <c r="G206" i="8"/>
  <c r="G210" i="8"/>
  <c r="A311" i="8"/>
  <c r="B16" i="12"/>
  <c r="C33" i="8"/>
  <c r="X3" i="12"/>
  <c r="C51" i="8"/>
  <c r="L4" i="12"/>
  <c r="C184" i="8"/>
  <c r="O10" i="12"/>
  <c r="C188" i="8"/>
  <c r="AA10" i="12"/>
  <c r="O14" i="12"/>
  <c r="C272" i="8"/>
  <c r="C293" i="8"/>
  <c r="L15" i="12"/>
  <c r="X15" i="12"/>
  <c r="C297" i="8"/>
  <c r="C319" i="8"/>
  <c r="X16" i="12"/>
  <c r="C337" i="8"/>
  <c r="L17" i="12"/>
  <c r="U20" i="12"/>
  <c r="R21" i="12"/>
  <c r="L22" i="12"/>
  <c r="AD23" i="12"/>
  <c r="U26" i="12"/>
  <c r="X28" i="12"/>
  <c r="AD28" i="12"/>
  <c r="G13" i="12"/>
  <c r="D7" i="4"/>
  <c r="B11" i="17" s="1"/>
  <c r="B11" i="12"/>
  <c r="G51" i="8"/>
  <c r="G98" i="8"/>
  <c r="G271" i="8"/>
  <c r="G11" i="8"/>
  <c r="C58" i="8"/>
  <c r="AG4" i="12"/>
  <c r="C75" i="8"/>
  <c r="R5" i="12"/>
  <c r="L11" i="12"/>
  <c r="C205" i="8"/>
  <c r="C209" i="8"/>
  <c r="X11" i="12"/>
  <c r="C231" i="8"/>
  <c r="X12" i="12"/>
  <c r="C340" i="8"/>
  <c r="U17" i="12"/>
  <c r="U22" i="12"/>
  <c r="AG22" i="12"/>
  <c r="AD26" i="12"/>
  <c r="B27" i="8"/>
  <c r="G3" i="12"/>
  <c r="B115" i="8"/>
  <c r="G7" i="12"/>
  <c r="B159" i="8"/>
  <c r="G9" i="12"/>
  <c r="B203" i="8"/>
  <c r="G11" i="12"/>
  <c r="B291" i="8"/>
  <c r="G15" i="12"/>
  <c r="G23" i="12"/>
  <c r="G27" i="12"/>
  <c r="G117" i="8"/>
  <c r="G317" i="8"/>
  <c r="G318" i="8"/>
  <c r="G340" i="8"/>
  <c r="D3" i="4"/>
  <c r="B13" i="12"/>
  <c r="A245" i="8"/>
  <c r="G97" i="8"/>
  <c r="G189" i="8"/>
  <c r="B22" i="12"/>
  <c r="G164" i="8"/>
  <c r="G337" i="8"/>
  <c r="G9" i="8"/>
  <c r="U6" i="12"/>
  <c r="C98" i="8"/>
  <c r="C102" i="8"/>
  <c r="AG6" i="12"/>
  <c r="U7" i="12"/>
  <c r="C120" i="8"/>
  <c r="C124" i="8"/>
  <c r="AG7" i="12"/>
  <c r="C142" i="8"/>
  <c r="U8" i="12"/>
  <c r="C167" i="8"/>
  <c r="AD9" i="12"/>
  <c r="R13" i="12"/>
  <c r="C251" i="8"/>
  <c r="C255" i="8"/>
  <c r="AD13" i="12"/>
  <c r="L20" i="12"/>
  <c r="X23" i="12"/>
  <c r="U27" i="12"/>
  <c r="AA27" i="12"/>
  <c r="B28" i="12"/>
  <c r="L3" i="12"/>
  <c r="B24" i="12"/>
  <c r="G121" i="8"/>
  <c r="G230" i="8"/>
  <c r="G296" i="8"/>
  <c r="G315" i="8"/>
  <c r="B8" i="12"/>
  <c r="D8" i="4"/>
  <c r="B8" i="17" s="1"/>
  <c r="B6" i="12"/>
  <c r="A91" i="8"/>
  <c r="B20" i="12"/>
  <c r="G167" i="8"/>
  <c r="B19" i="12"/>
  <c r="C95" i="8"/>
  <c r="L6" i="12"/>
  <c r="AG12" i="12"/>
  <c r="C234" i="8"/>
  <c r="R18" i="12"/>
  <c r="AD18" i="12"/>
  <c r="R19" i="12"/>
  <c r="AA19" i="12"/>
  <c r="R23" i="12"/>
  <c r="R24" i="12"/>
  <c r="AA25" i="12"/>
  <c r="AG25" i="12"/>
  <c r="AA29" i="12"/>
  <c r="G5" i="12"/>
  <c r="L16" i="12"/>
  <c r="D4" i="4"/>
  <c r="B12" i="17" s="1"/>
  <c r="B12" i="12"/>
  <c r="B15" i="12"/>
  <c r="C12" i="8"/>
  <c r="AA2" i="12"/>
  <c r="C30" i="8"/>
  <c r="O3" i="12"/>
  <c r="C34" i="8"/>
  <c r="AA3" i="12"/>
  <c r="C79" i="8"/>
  <c r="AD5" i="12"/>
  <c r="C96" i="8"/>
  <c r="O6" i="12"/>
  <c r="C99" i="8"/>
  <c r="X6" i="12"/>
  <c r="C121" i="8"/>
  <c r="X7" i="12"/>
  <c r="C164" i="8"/>
  <c r="U9" i="12"/>
  <c r="C168" i="8"/>
  <c r="AG9" i="12"/>
  <c r="C185" i="8"/>
  <c r="R10" i="12"/>
  <c r="C189" i="8"/>
  <c r="AD10" i="12"/>
  <c r="C210" i="8"/>
  <c r="AA11" i="12"/>
  <c r="C232" i="8"/>
  <c r="AA12" i="12"/>
  <c r="C249" i="8"/>
  <c r="L13" i="12"/>
  <c r="C252" i="8"/>
  <c r="U13" i="12"/>
  <c r="C256" i="8"/>
  <c r="AG13" i="12"/>
  <c r="C273" i="8"/>
  <c r="R14" i="12"/>
  <c r="C294" i="8"/>
  <c r="O15" i="12"/>
  <c r="C298" i="8"/>
  <c r="AA15" i="12"/>
  <c r="C320" i="8"/>
  <c r="AA16" i="12"/>
  <c r="C338" i="8"/>
  <c r="O17" i="12"/>
  <c r="C341" i="8"/>
  <c r="X17" i="12"/>
  <c r="L18" i="12"/>
  <c r="U18" i="12"/>
  <c r="AD19" i="12"/>
  <c r="X20" i="12"/>
  <c r="O22" i="12"/>
  <c r="X22" i="12"/>
  <c r="L23" i="12"/>
  <c r="L25" i="12"/>
  <c r="R25" i="12"/>
  <c r="G162" i="8"/>
  <c r="B26" i="12"/>
  <c r="L26" i="12"/>
  <c r="AA26" i="12"/>
  <c r="R27" i="12"/>
  <c r="U28" i="12"/>
  <c r="AG29" i="12"/>
  <c r="L28" i="12"/>
  <c r="O20" i="12"/>
  <c r="R28" i="12"/>
  <c r="B3" i="12"/>
  <c r="B5" i="12"/>
  <c r="B18" i="12"/>
  <c r="B23" i="12"/>
  <c r="D6" i="4"/>
  <c r="B17" i="12"/>
  <c r="C35" i="8"/>
  <c r="AD3" i="12"/>
  <c r="C53" i="8"/>
  <c r="C56" i="8"/>
  <c r="AA4" i="12"/>
  <c r="C80" i="8"/>
  <c r="C97" i="8"/>
  <c r="R6" i="12"/>
  <c r="C100" i="8"/>
  <c r="AA6" i="12"/>
  <c r="C118" i="8"/>
  <c r="O7" i="12"/>
  <c r="C122" i="8"/>
  <c r="AA7" i="12"/>
  <c r="C144" i="8"/>
  <c r="AA8" i="12"/>
  <c r="C161" i="8"/>
  <c r="L9" i="12"/>
  <c r="C183" i="8"/>
  <c r="C186" i="8"/>
  <c r="U10" i="12"/>
  <c r="C190" i="8"/>
  <c r="AG10" i="12"/>
  <c r="C207" i="8"/>
  <c r="R11" i="12"/>
  <c r="C211" i="8"/>
  <c r="AD11" i="12"/>
  <c r="C229" i="8"/>
  <c r="R12" i="12"/>
  <c r="C233" i="8"/>
  <c r="AD12" i="12"/>
  <c r="C253" i="8"/>
  <c r="X13" i="12"/>
  <c r="C271" i="8"/>
  <c r="L14" i="12"/>
  <c r="C274" i="8"/>
  <c r="U14" i="12"/>
  <c r="C277" i="8"/>
  <c r="AD14" i="12"/>
  <c r="C295" i="8"/>
  <c r="R15" i="12"/>
  <c r="C299" i="8"/>
  <c r="AD15" i="12"/>
  <c r="C317" i="8"/>
  <c r="R16" i="12"/>
  <c r="C321" i="8"/>
  <c r="AD16" i="12"/>
  <c r="C339" i="8"/>
  <c r="C342" i="8"/>
  <c r="AA17" i="12"/>
  <c r="X18" i="12"/>
  <c r="L19" i="12"/>
  <c r="R20" i="12"/>
  <c r="AA20" i="12"/>
  <c r="L21" i="12"/>
  <c r="AD21" i="12"/>
  <c r="R22" i="12"/>
  <c r="X24" i="12"/>
  <c r="AG24" i="12"/>
  <c r="AD25" i="12"/>
  <c r="R26" i="12"/>
  <c r="AG26" i="12"/>
  <c r="B27" i="12"/>
  <c r="X27" i="12"/>
  <c r="AD27" i="12"/>
  <c r="AA28" i="12"/>
  <c r="AG28" i="12"/>
  <c r="O29" i="12"/>
  <c r="N3" i="12"/>
  <c r="B100" i="8"/>
  <c r="Z6" i="12"/>
  <c r="B168" i="8"/>
  <c r="AF9" i="12"/>
  <c r="B186" i="8"/>
  <c r="T10" i="12"/>
  <c r="B232" i="8"/>
  <c r="Z12" i="12"/>
  <c r="Z14" i="12"/>
  <c r="B278" i="8"/>
  <c r="AF14" i="12"/>
  <c r="B294" i="8"/>
  <c r="N15" i="12"/>
  <c r="B344" i="8"/>
  <c r="AF17" i="12"/>
  <c r="N19" i="12"/>
  <c r="N20" i="12"/>
  <c r="Z23" i="12"/>
  <c r="N24" i="12"/>
  <c r="N25" i="12"/>
  <c r="Z26" i="12"/>
  <c r="AF26" i="12"/>
  <c r="Z29" i="12"/>
  <c r="A5" i="12"/>
  <c r="A25" i="12"/>
  <c r="B10" i="12"/>
  <c r="L8" i="12"/>
  <c r="O16" i="12"/>
  <c r="B7" i="12"/>
  <c r="B21" i="12"/>
  <c r="C36" i="8"/>
  <c r="AG3" i="12"/>
  <c r="C57" i="8"/>
  <c r="AD4" i="12"/>
  <c r="C74" i="8"/>
  <c r="O5" i="12"/>
  <c r="C77" i="8"/>
  <c r="X5" i="12"/>
  <c r="C101" i="8"/>
  <c r="AD6" i="12"/>
  <c r="C119" i="8"/>
  <c r="R7" i="12"/>
  <c r="C123" i="8"/>
  <c r="AD7" i="12"/>
  <c r="C141" i="8"/>
  <c r="R8" i="12"/>
  <c r="C166" i="8"/>
  <c r="AA9" i="12"/>
  <c r="C187" i="8"/>
  <c r="X10" i="12"/>
  <c r="C208" i="8"/>
  <c r="U11" i="12"/>
  <c r="C230" i="8"/>
  <c r="U12" i="12"/>
  <c r="C275" i="8"/>
  <c r="X14" i="12"/>
  <c r="C296" i="8"/>
  <c r="U15" i="12"/>
  <c r="C300" i="8"/>
  <c r="AG15" i="12"/>
  <c r="C318" i="8"/>
  <c r="U16" i="12"/>
  <c r="C343" i="8"/>
  <c r="AD17" i="12"/>
  <c r="AA18" i="12"/>
  <c r="O19" i="12"/>
  <c r="X19" i="12"/>
  <c r="AD20" i="12"/>
  <c r="O21" i="12"/>
  <c r="X21" i="12"/>
  <c r="AG21" i="12"/>
  <c r="AD22" i="12"/>
  <c r="AA24" i="12"/>
  <c r="B25" i="12"/>
  <c r="O25" i="12"/>
  <c r="U25" i="12"/>
  <c r="O26" i="12"/>
  <c r="X26" i="12"/>
  <c r="O27" i="12"/>
  <c r="U29" i="12"/>
  <c r="AD29" i="12"/>
  <c r="B4" i="12"/>
  <c r="R3" i="12"/>
  <c r="A13" i="12"/>
  <c r="D28" i="12"/>
  <c r="A4" i="12"/>
  <c r="Y4" i="12"/>
  <c r="D6" i="12"/>
  <c r="D9" i="12"/>
  <c r="G12" i="12"/>
  <c r="Y12" i="12"/>
  <c r="D13" i="12"/>
  <c r="A16" i="12"/>
  <c r="G16" i="12"/>
  <c r="D17" i="12"/>
  <c r="A19" i="12"/>
  <c r="D22" i="12"/>
  <c r="B163" i="8"/>
  <c r="Q9" i="12"/>
  <c r="A12" i="4"/>
  <c r="B48" i="8"/>
  <c r="D3" i="12"/>
  <c r="AB3" i="12"/>
  <c r="D5" i="12"/>
  <c r="AE8" i="12"/>
  <c r="AE9" i="12"/>
  <c r="D12" i="12"/>
  <c r="D16" i="12"/>
  <c r="D19" i="12"/>
  <c r="A20" i="12"/>
  <c r="G20" i="12"/>
  <c r="A24" i="12"/>
  <c r="G24" i="12"/>
  <c r="A28" i="12"/>
  <c r="D29" i="12"/>
  <c r="D27" i="12"/>
  <c r="A10" i="12"/>
  <c r="G10" i="12"/>
  <c r="D11" i="12"/>
  <c r="AE12" i="12"/>
  <c r="G14" i="12"/>
  <c r="G18" i="12"/>
  <c r="Y19" i="12"/>
  <c r="G22" i="12"/>
  <c r="D23" i="12"/>
  <c r="D24" i="12"/>
  <c r="C9" i="8"/>
  <c r="R2" i="12"/>
  <c r="C13" i="8"/>
  <c r="D16" i="4"/>
  <c r="B5" i="17" s="1"/>
  <c r="B12" i="8"/>
  <c r="Y2" i="12"/>
  <c r="A3" i="4"/>
  <c r="U2" i="12"/>
  <c r="C14" i="8"/>
  <c r="A201" i="8"/>
  <c r="A53" i="8"/>
  <c r="A289" i="8"/>
  <c r="C228" i="8"/>
  <c r="B52" i="8"/>
  <c r="B210" i="8"/>
  <c r="B276" i="8"/>
  <c r="X2" i="12"/>
  <c r="B96" i="8"/>
  <c r="B142" i="8"/>
  <c r="B144" i="8"/>
  <c r="B162" i="8"/>
  <c r="B188" i="8"/>
  <c r="B230" i="8"/>
  <c r="B250" i="8"/>
  <c r="B256" i="8"/>
  <c r="B300" i="8"/>
  <c r="B318" i="8"/>
  <c r="B338" i="8"/>
  <c r="B342" i="8"/>
  <c r="A4" i="4"/>
  <c r="B122" i="8"/>
  <c r="B254" i="8"/>
  <c r="B322" i="8"/>
  <c r="B146" i="8"/>
  <c r="P2" i="12"/>
  <c r="B31" i="8"/>
  <c r="B55" i="8"/>
  <c r="B77" i="8"/>
  <c r="B143" i="8"/>
  <c r="B231" i="8"/>
  <c r="B297" i="8"/>
  <c r="B337" i="8"/>
  <c r="G2" i="12"/>
  <c r="C162" i="8"/>
  <c r="A179" i="8"/>
  <c r="B14" i="8"/>
  <c r="A55" i="8"/>
  <c r="A58" i="8"/>
  <c r="B10" i="8"/>
  <c r="B13" i="8"/>
  <c r="B53" i="8"/>
  <c r="B339" i="8"/>
  <c r="A56" i="8"/>
  <c r="B2" i="12"/>
  <c r="B11" i="8"/>
  <c r="C140" i="8"/>
  <c r="B317" i="8"/>
  <c r="C52" i="8"/>
  <c r="B29" i="8"/>
  <c r="B33" i="8"/>
  <c r="B51" i="8"/>
  <c r="B57" i="8"/>
  <c r="B73" i="8"/>
  <c r="B75" i="8"/>
  <c r="B79" i="8"/>
  <c r="B95" i="8"/>
  <c r="B97" i="8"/>
  <c r="B99" i="8"/>
  <c r="B101" i="8"/>
  <c r="B117" i="8"/>
  <c r="B119" i="8"/>
  <c r="B121" i="8"/>
  <c r="B123" i="8"/>
  <c r="B139" i="8"/>
  <c r="B145" i="8"/>
  <c r="B161" i="8"/>
  <c r="B165" i="8"/>
  <c r="B167" i="8"/>
  <c r="B183" i="8"/>
  <c r="B185" i="8"/>
  <c r="B187" i="8"/>
  <c r="B189" i="8"/>
  <c r="B205" i="8"/>
  <c r="B207" i="8"/>
  <c r="B209" i="8"/>
  <c r="B211" i="8"/>
  <c r="B227" i="8"/>
  <c r="B229" i="8"/>
  <c r="B233" i="8"/>
  <c r="B249" i="8"/>
  <c r="B251" i="8"/>
  <c r="B253" i="8"/>
  <c r="B271" i="8"/>
  <c r="B273" i="8"/>
  <c r="B275" i="8"/>
  <c r="B277" i="8"/>
  <c r="B293" i="8"/>
  <c r="B295" i="8"/>
  <c r="B299" i="8"/>
  <c r="B315" i="8"/>
  <c r="B319" i="8"/>
  <c r="B321" i="8"/>
  <c r="B341" i="8"/>
  <c r="B343" i="8"/>
  <c r="A5" i="4"/>
  <c r="B7" i="8"/>
  <c r="B35" i="8"/>
  <c r="B141" i="8"/>
  <c r="B255" i="8"/>
  <c r="B8" i="8"/>
  <c r="A16" i="4"/>
  <c r="B56" i="8"/>
  <c r="B78" i="8"/>
  <c r="B166" i="8"/>
  <c r="B234" i="8"/>
  <c r="A9" i="4"/>
  <c r="A6" i="4"/>
  <c r="D10" i="4"/>
  <c r="B10" i="17" s="1"/>
  <c r="B30" i="8"/>
  <c r="B34" i="8"/>
  <c r="B36" i="8"/>
  <c r="B54" i="8"/>
  <c r="B58" i="8"/>
  <c r="B74" i="8"/>
  <c r="B76" i="8"/>
  <c r="B80" i="8"/>
  <c r="B98" i="8"/>
  <c r="B102" i="8"/>
  <c r="B118" i="8"/>
  <c r="B120" i="8"/>
  <c r="B124" i="8"/>
  <c r="B140" i="8"/>
  <c r="B164" i="8"/>
  <c r="B184" i="8"/>
  <c r="B208" i="8"/>
  <c r="B228" i="8"/>
  <c r="B252" i="8"/>
  <c r="B272" i="8"/>
  <c r="B296" i="8"/>
  <c r="B316" i="8"/>
  <c r="B340" i="8"/>
  <c r="B32" i="8"/>
  <c r="B190" i="8"/>
  <c r="B212" i="8"/>
  <c r="B206" i="8"/>
  <c r="B274" i="8"/>
  <c r="B298" i="8"/>
  <c r="B320" i="8"/>
  <c r="A8" i="4"/>
  <c r="A10" i="4"/>
  <c r="A7" i="4"/>
  <c r="D2" i="12"/>
  <c r="A3" i="11" l="1"/>
  <c r="B14" i="17"/>
  <c r="A4" i="11"/>
  <c r="H4" i="11" s="1"/>
  <c r="B4" i="17"/>
  <c r="B7" i="17"/>
  <c r="B9" i="17"/>
  <c r="M109" i="5"/>
  <c r="P109" i="5" s="1"/>
  <c r="M110" i="5"/>
  <c r="P110" i="5" s="1"/>
  <c r="M42" i="5"/>
  <c r="P42" i="5" s="1"/>
  <c r="M41" i="5"/>
  <c r="P41" i="5" s="1"/>
  <c r="M29" i="5"/>
  <c r="P29" i="5" s="1"/>
  <c r="M23" i="5"/>
  <c r="P23" i="5" s="1"/>
  <c r="M69" i="5"/>
  <c r="P69" i="5" s="1"/>
  <c r="M111" i="5"/>
  <c r="P111" i="5" s="1"/>
  <c r="M84" i="5"/>
  <c r="P84" i="5" s="1"/>
  <c r="M32" i="5"/>
  <c r="P32" i="5" s="1"/>
  <c r="M80" i="5"/>
  <c r="P80" i="5" s="1"/>
  <c r="M86" i="5"/>
  <c r="P86" i="5" s="1"/>
  <c r="M120" i="5"/>
  <c r="P120" i="5" s="1"/>
  <c r="M119" i="5"/>
  <c r="P119" i="5" s="1"/>
  <c r="M26" i="5"/>
  <c r="M114" i="5"/>
  <c r="P114" i="5" s="1"/>
  <c r="M35" i="5"/>
  <c r="P35" i="5" s="1"/>
  <c r="M96" i="5"/>
  <c r="P96" i="5" s="1"/>
  <c r="M37" i="5"/>
  <c r="P37" i="5" s="1"/>
  <c r="A2" i="11"/>
  <c r="Y2" i="11" s="1"/>
  <c r="M16" i="5"/>
  <c r="P16" i="5" s="1"/>
  <c r="M61" i="5"/>
  <c r="P61" i="5" s="1"/>
  <c r="M103" i="5"/>
  <c r="P103" i="5" s="1"/>
  <c r="M117" i="5"/>
  <c r="P117" i="5" s="1"/>
  <c r="M99" i="5"/>
  <c r="P99" i="5" s="1"/>
  <c r="M91" i="5"/>
  <c r="P91" i="5" s="1"/>
  <c r="M78" i="5"/>
  <c r="P78" i="5" s="1"/>
  <c r="B16" i="17"/>
  <c r="B13" i="17"/>
  <c r="M22" i="5"/>
  <c r="P22" i="5" s="1"/>
  <c r="M56" i="5"/>
  <c r="P56" i="5" s="1"/>
  <c r="M68" i="5"/>
  <c r="P68" i="5" s="1"/>
  <c r="M87" i="5"/>
  <c r="P87" i="5" s="1"/>
  <c r="M49" i="5"/>
  <c r="P49" i="5" s="1"/>
  <c r="M73" i="5"/>
  <c r="P73" i="5" s="1"/>
  <c r="M64" i="5"/>
  <c r="P64" i="5" s="1"/>
  <c r="M123" i="5"/>
  <c r="P123" i="5" s="1"/>
  <c r="M19" i="5"/>
  <c r="P19" i="5" s="1"/>
  <c r="M100" i="5"/>
  <c r="P100" i="5" s="1"/>
  <c r="M66" i="5"/>
  <c r="P66" i="5" s="1"/>
  <c r="M6" i="5"/>
  <c r="M76" i="5"/>
  <c r="P76" i="5" s="1"/>
  <c r="M46" i="5"/>
  <c r="P46" i="5" s="1"/>
  <c r="M38" i="5"/>
  <c r="P38" i="5" s="1"/>
  <c r="M92" i="5"/>
  <c r="B6" i="17"/>
  <c r="M89" i="5"/>
  <c r="P89" i="5" s="1"/>
  <c r="M50" i="5"/>
  <c r="P50" i="5" s="1"/>
  <c r="M101" i="5"/>
  <c r="P101" i="5" s="1"/>
  <c r="M88" i="5"/>
  <c r="P88" i="5" s="1"/>
  <c r="M2" i="5"/>
  <c r="P2" i="5" s="1"/>
  <c r="M65" i="5"/>
  <c r="P65" i="5" s="1"/>
  <c r="M127" i="5"/>
  <c r="P127" i="5" s="1"/>
  <c r="M28" i="5"/>
  <c r="P28" i="5" s="1"/>
  <c r="M27" i="5"/>
  <c r="P27" i="5" s="1"/>
  <c r="A5" i="11"/>
  <c r="D5" i="11" s="1"/>
  <c r="M75" i="5"/>
  <c r="P75" i="5" s="1"/>
  <c r="M102" i="5"/>
  <c r="P102" i="5" s="1"/>
  <c r="M116" i="5"/>
  <c r="P116" i="5" s="1"/>
  <c r="M95" i="5"/>
  <c r="P95" i="5" s="1"/>
  <c r="M36" i="5"/>
  <c r="P36" i="5" s="1"/>
  <c r="M7" i="5"/>
  <c r="P7" i="5" s="1"/>
  <c r="M53" i="5"/>
  <c r="P53" i="5" s="1"/>
  <c r="M72" i="5"/>
  <c r="P72" i="5" s="1"/>
  <c r="M20" i="5"/>
  <c r="P20" i="5" s="1"/>
  <c r="M121" i="5"/>
  <c r="P121" i="5" s="1"/>
  <c r="M79" i="5"/>
  <c r="P79" i="5" s="1"/>
  <c r="M14" i="5"/>
  <c r="P14" i="5" s="1"/>
  <c r="M67" i="5"/>
  <c r="P67" i="5" s="1"/>
  <c r="M83" i="5"/>
  <c r="P83" i="5" s="1"/>
  <c r="M58" i="5"/>
  <c r="P58" i="5" s="1"/>
  <c r="M60" i="5"/>
  <c r="P60" i="5" s="1"/>
  <c r="M21" i="5"/>
  <c r="P21" i="5" s="1"/>
  <c r="M105" i="5"/>
  <c r="P105" i="5" s="1"/>
  <c r="B2" i="17"/>
  <c r="B15" i="17"/>
  <c r="U55" i="5"/>
  <c r="M55" i="5"/>
  <c r="P55" i="5" s="1"/>
  <c r="Z112" i="5"/>
  <c r="A228" i="8"/>
  <c r="Y112" i="5"/>
  <c r="A164" i="8"/>
  <c r="A184" i="8"/>
  <c r="V112" i="5"/>
  <c r="X112" i="5"/>
  <c r="W112" i="5"/>
  <c r="A117" i="8"/>
  <c r="A276" i="8"/>
  <c r="A80" i="8"/>
  <c r="F112" i="5"/>
  <c r="M112" i="5" s="1"/>
  <c r="AA112" i="5"/>
  <c r="V21" i="5"/>
  <c r="W21" i="5"/>
  <c r="X21" i="5"/>
  <c r="Y21" i="5"/>
  <c r="Z21" i="5"/>
  <c r="AA21" i="5"/>
  <c r="V122" i="5"/>
  <c r="W122" i="5"/>
  <c r="X122" i="5"/>
  <c r="Y122" i="5"/>
  <c r="Z122" i="5"/>
  <c r="AA122" i="5"/>
  <c r="V19" i="5"/>
  <c r="W19" i="5"/>
  <c r="Y19" i="5"/>
  <c r="AA19" i="5"/>
  <c r="X19" i="5"/>
  <c r="Z19" i="5"/>
  <c r="V67" i="5"/>
  <c r="W67" i="5"/>
  <c r="Y67" i="5"/>
  <c r="AA67" i="5"/>
  <c r="X67" i="5"/>
  <c r="Z67" i="5"/>
  <c r="V32" i="5"/>
  <c r="W32" i="5"/>
  <c r="Y32" i="5"/>
  <c r="AA32" i="5"/>
  <c r="X32" i="5"/>
  <c r="Z32" i="5"/>
  <c r="V119" i="5"/>
  <c r="W119" i="5"/>
  <c r="Y119" i="5"/>
  <c r="AA119" i="5"/>
  <c r="Z119" i="5"/>
  <c r="X119" i="5"/>
  <c r="V50" i="5"/>
  <c r="W50" i="5"/>
  <c r="Y50" i="5"/>
  <c r="AA50" i="5"/>
  <c r="Z50" i="5"/>
  <c r="X50" i="5"/>
  <c r="V49" i="5"/>
  <c r="W49" i="5"/>
  <c r="X49" i="5"/>
  <c r="Y49" i="5"/>
  <c r="Z49" i="5"/>
  <c r="AA49" i="5"/>
  <c r="V28" i="5"/>
  <c r="W28" i="5"/>
  <c r="X28" i="5"/>
  <c r="Y28" i="5"/>
  <c r="Z28" i="5"/>
  <c r="AA28" i="5"/>
  <c r="V23" i="5"/>
  <c r="W23" i="5"/>
  <c r="X23" i="5"/>
  <c r="Y23" i="5"/>
  <c r="Z23" i="5"/>
  <c r="AA23" i="5"/>
  <c r="V121" i="5"/>
  <c r="W121" i="5"/>
  <c r="Y121" i="5"/>
  <c r="AA121" i="5"/>
  <c r="X121" i="5"/>
  <c r="Z121" i="5"/>
  <c r="V40" i="5"/>
  <c r="W40" i="5"/>
  <c r="X40" i="5"/>
  <c r="Y40" i="5"/>
  <c r="Z40" i="5"/>
  <c r="AA40" i="5"/>
  <c r="V2" i="5"/>
  <c r="W2" i="5"/>
  <c r="X2" i="5"/>
  <c r="Y2" i="5"/>
  <c r="Z2" i="5"/>
  <c r="AA2" i="5"/>
  <c r="V45" i="5"/>
  <c r="W45" i="5"/>
  <c r="X45" i="5"/>
  <c r="Y45" i="5"/>
  <c r="Z45" i="5"/>
  <c r="AA45" i="5"/>
  <c r="V18" i="5"/>
  <c r="W18" i="5"/>
  <c r="X18" i="5"/>
  <c r="Y18" i="5"/>
  <c r="Z18" i="5"/>
  <c r="AA18" i="5"/>
  <c r="V4" i="5"/>
  <c r="W4" i="5"/>
  <c r="X4" i="5"/>
  <c r="Y4" i="5"/>
  <c r="Z4" i="5"/>
  <c r="AA4" i="5"/>
  <c r="V79" i="5"/>
  <c r="W79" i="5"/>
  <c r="Y79" i="5"/>
  <c r="AA79" i="5"/>
  <c r="Z79" i="5"/>
  <c r="X79" i="5"/>
  <c r="V91" i="5"/>
  <c r="W91" i="5"/>
  <c r="Y91" i="5"/>
  <c r="AA91" i="5"/>
  <c r="X91" i="5"/>
  <c r="Z91" i="5"/>
  <c r="V60" i="5"/>
  <c r="W60" i="5"/>
  <c r="Y60" i="5"/>
  <c r="AA60" i="5"/>
  <c r="X60" i="5"/>
  <c r="Z60" i="5"/>
  <c r="V116" i="5"/>
  <c r="W116" i="5"/>
  <c r="Y116" i="5"/>
  <c r="AA116" i="5"/>
  <c r="X116" i="5"/>
  <c r="Z116" i="5"/>
  <c r="V102" i="5"/>
  <c r="W102" i="5"/>
  <c r="Y102" i="5"/>
  <c r="AA102" i="5"/>
  <c r="X102" i="5"/>
  <c r="Z102" i="5"/>
  <c r="V95" i="5"/>
  <c r="W95" i="5"/>
  <c r="Y95" i="5"/>
  <c r="AA95" i="5"/>
  <c r="X95" i="5"/>
  <c r="Z95" i="5"/>
  <c r="V94" i="5"/>
  <c r="W94" i="5"/>
  <c r="Y94" i="5"/>
  <c r="AA94" i="5"/>
  <c r="X94" i="5"/>
  <c r="Z94" i="5"/>
  <c r="V29" i="5"/>
  <c r="W29" i="5"/>
  <c r="X29" i="5"/>
  <c r="Y29" i="5"/>
  <c r="Z29" i="5"/>
  <c r="AA29" i="5"/>
  <c r="V52" i="5"/>
  <c r="W52" i="5"/>
  <c r="Y52" i="5"/>
  <c r="AA52" i="5"/>
  <c r="X52" i="5"/>
  <c r="Z52" i="5"/>
  <c r="V129" i="5"/>
  <c r="W129" i="5"/>
  <c r="Y129" i="5"/>
  <c r="AA129" i="5"/>
  <c r="Z129" i="5"/>
  <c r="X129" i="5"/>
  <c r="V5" i="5"/>
  <c r="W5" i="5"/>
  <c r="X5" i="5"/>
  <c r="Y5" i="5"/>
  <c r="Z5" i="5"/>
  <c r="AA5" i="5"/>
  <c r="V90" i="5"/>
  <c r="W90" i="5"/>
  <c r="X90" i="5"/>
  <c r="Y90" i="5"/>
  <c r="Z90" i="5"/>
  <c r="AA90" i="5"/>
  <c r="V84" i="5"/>
  <c r="W84" i="5"/>
  <c r="X84" i="5"/>
  <c r="Y84" i="5"/>
  <c r="Z84" i="5"/>
  <c r="AA84" i="5"/>
  <c r="V70" i="5"/>
  <c r="W70" i="5"/>
  <c r="X70" i="5"/>
  <c r="Y70" i="5"/>
  <c r="Z70" i="5"/>
  <c r="AA70" i="5"/>
  <c r="V7" i="5"/>
  <c r="W7" i="5"/>
  <c r="X7" i="5"/>
  <c r="Y7" i="5"/>
  <c r="Z7" i="5"/>
  <c r="AA7" i="5"/>
  <c r="V71" i="5"/>
  <c r="W71" i="5"/>
  <c r="Y71" i="5"/>
  <c r="AA71" i="5"/>
  <c r="Z71" i="5"/>
  <c r="X71" i="5"/>
  <c r="V24" i="5"/>
  <c r="W24" i="5"/>
  <c r="X24" i="5"/>
  <c r="Y24" i="5"/>
  <c r="Z24" i="5"/>
  <c r="AA24" i="5"/>
  <c r="V54" i="5"/>
  <c r="W54" i="5"/>
  <c r="X54" i="5"/>
  <c r="Y54" i="5"/>
  <c r="Z54" i="5"/>
  <c r="AA54" i="5"/>
  <c r="V83" i="5"/>
  <c r="W83" i="5"/>
  <c r="Y83" i="5"/>
  <c r="AA83" i="5"/>
  <c r="Z83" i="5"/>
  <c r="X83" i="5"/>
  <c r="V128" i="5"/>
  <c r="W128" i="5"/>
  <c r="X128" i="5"/>
  <c r="Y128" i="5"/>
  <c r="Z128" i="5"/>
  <c r="AA128" i="5"/>
  <c r="V89" i="5"/>
  <c r="W89" i="5"/>
  <c r="Y89" i="5"/>
  <c r="AA89" i="5"/>
  <c r="Z89" i="5"/>
  <c r="X89" i="5"/>
  <c r="V65" i="5"/>
  <c r="W65" i="5"/>
  <c r="X65" i="5"/>
  <c r="Y65" i="5"/>
  <c r="Z65" i="5"/>
  <c r="AA65" i="5"/>
  <c r="V99" i="5"/>
  <c r="W99" i="5"/>
  <c r="Y99" i="5"/>
  <c r="AA99" i="5"/>
  <c r="X99" i="5"/>
  <c r="Z99" i="5"/>
  <c r="V31" i="5"/>
  <c r="W31" i="5"/>
  <c r="Y31" i="5"/>
  <c r="AA31" i="5"/>
  <c r="X31" i="5"/>
  <c r="Z31" i="5"/>
  <c r="V88" i="5"/>
  <c r="W88" i="5"/>
  <c r="Y88" i="5"/>
  <c r="AA88" i="5"/>
  <c r="X88" i="5"/>
  <c r="Z88" i="5"/>
  <c r="V117" i="5"/>
  <c r="W117" i="5"/>
  <c r="Y117" i="5"/>
  <c r="AA117" i="5"/>
  <c r="X117" i="5"/>
  <c r="Z117" i="5"/>
  <c r="V6" i="5"/>
  <c r="W6" i="5"/>
  <c r="Y6" i="5"/>
  <c r="AA6" i="5"/>
  <c r="X6" i="5"/>
  <c r="Z6" i="5"/>
  <c r="V92" i="5"/>
  <c r="W92" i="5"/>
  <c r="X92" i="5"/>
  <c r="Y92" i="5"/>
  <c r="Z92" i="5"/>
  <c r="AA92" i="5"/>
  <c r="V104" i="5"/>
  <c r="W104" i="5"/>
  <c r="Y104" i="5"/>
  <c r="AA104" i="5"/>
  <c r="X104" i="5"/>
  <c r="Z104" i="5"/>
  <c r="V48" i="5"/>
  <c r="W48" i="5"/>
  <c r="X48" i="5"/>
  <c r="Y48" i="5"/>
  <c r="Z48" i="5"/>
  <c r="AA48" i="5"/>
  <c r="V77" i="5"/>
  <c r="W77" i="5"/>
  <c r="X77" i="5"/>
  <c r="Y77" i="5"/>
  <c r="Z77" i="5"/>
  <c r="AA77" i="5"/>
  <c r="V55" i="5"/>
  <c r="W55" i="5"/>
  <c r="X55" i="5"/>
  <c r="Y55" i="5"/>
  <c r="Z55" i="5"/>
  <c r="AA55" i="5"/>
  <c r="V51" i="5"/>
  <c r="W51" i="5"/>
  <c r="X51" i="5"/>
  <c r="Y51" i="5"/>
  <c r="Z51" i="5"/>
  <c r="AA51" i="5"/>
  <c r="V36" i="5"/>
  <c r="W36" i="5"/>
  <c r="X36" i="5"/>
  <c r="Y36" i="5"/>
  <c r="Z36" i="5"/>
  <c r="AA36" i="5"/>
  <c r="V87" i="5"/>
  <c r="W87" i="5"/>
  <c r="X87" i="5"/>
  <c r="Y87" i="5"/>
  <c r="Z87" i="5"/>
  <c r="AA87" i="5"/>
  <c r="V75" i="5"/>
  <c r="W75" i="5"/>
  <c r="Y75" i="5"/>
  <c r="AA75" i="5"/>
  <c r="Z75" i="5"/>
  <c r="X75" i="5"/>
  <c r="V101" i="5"/>
  <c r="W101" i="5"/>
  <c r="X101" i="5"/>
  <c r="Y101" i="5"/>
  <c r="Z101" i="5"/>
  <c r="AA101" i="5"/>
  <c r="V93" i="5"/>
  <c r="W93" i="5"/>
  <c r="X93" i="5"/>
  <c r="Y93" i="5"/>
  <c r="Z93" i="5"/>
  <c r="AA93" i="5"/>
  <c r="V80" i="5"/>
  <c r="W80" i="5"/>
  <c r="Y80" i="5"/>
  <c r="AA80" i="5"/>
  <c r="X80" i="5"/>
  <c r="Z80" i="5"/>
  <c r="V35" i="5"/>
  <c r="W35" i="5"/>
  <c r="X35" i="5"/>
  <c r="Y35" i="5"/>
  <c r="Z35" i="5"/>
  <c r="AA35" i="5"/>
  <c r="V115" i="5"/>
  <c r="W115" i="5"/>
  <c r="Y115" i="5"/>
  <c r="AA115" i="5"/>
  <c r="Z115" i="5"/>
  <c r="X115" i="5"/>
  <c r="V43" i="5"/>
  <c r="W43" i="5"/>
  <c r="Y43" i="5"/>
  <c r="AA43" i="5"/>
  <c r="Z43" i="5"/>
  <c r="X43" i="5"/>
  <c r="V108" i="5"/>
  <c r="W108" i="5"/>
  <c r="X108" i="5"/>
  <c r="Y108" i="5"/>
  <c r="Z108" i="5"/>
  <c r="AA108" i="5"/>
  <c r="V44" i="5"/>
  <c r="W44" i="5"/>
  <c r="Y44" i="5"/>
  <c r="AA44" i="5"/>
  <c r="X44" i="5"/>
  <c r="Z44" i="5"/>
  <c r="V57" i="5"/>
  <c r="W57" i="5"/>
  <c r="Y57" i="5"/>
  <c r="AA57" i="5"/>
  <c r="X57" i="5"/>
  <c r="Z57" i="5"/>
  <c r="V61" i="5"/>
  <c r="W61" i="5"/>
  <c r="Y61" i="5"/>
  <c r="AA61" i="5"/>
  <c r="X61" i="5"/>
  <c r="Z61" i="5"/>
  <c r="V86" i="5"/>
  <c r="W86" i="5"/>
  <c r="X86" i="5"/>
  <c r="Y86" i="5"/>
  <c r="Z86" i="5"/>
  <c r="AA86" i="5"/>
  <c r="V100" i="5"/>
  <c r="W100" i="5"/>
  <c r="Y100" i="5"/>
  <c r="AA100" i="5"/>
  <c r="Z100" i="5"/>
  <c r="X100" i="5"/>
  <c r="V22" i="5"/>
  <c r="W22" i="5"/>
  <c r="Y22" i="5"/>
  <c r="AA22" i="5"/>
  <c r="Z22" i="5"/>
  <c r="X22" i="5"/>
  <c r="V46" i="5"/>
  <c r="W46" i="5"/>
  <c r="X46" i="5"/>
  <c r="Y46" i="5"/>
  <c r="Z46" i="5"/>
  <c r="AA46" i="5"/>
  <c r="V106" i="5"/>
  <c r="W106" i="5"/>
  <c r="Y106" i="5"/>
  <c r="AA106" i="5"/>
  <c r="X106" i="5"/>
  <c r="Z106" i="5"/>
  <c r="V20" i="5"/>
  <c r="W20" i="5"/>
  <c r="Y20" i="5"/>
  <c r="AA20" i="5"/>
  <c r="X20" i="5"/>
  <c r="Z20" i="5"/>
  <c r="V127" i="5"/>
  <c r="W127" i="5"/>
  <c r="Y127" i="5"/>
  <c r="AA127" i="5"/>
  <c r="X127" i="5"/>
  <c r="Z127" i="5"/>
  <c r="V98" i="5"/>
  <c r="W98" i="5"/>
  <c r="X98" i="5"/>
  <c r="Y98" i="5"/>
  <c r="Z98" i="5"/>
  <c r="AA98" i="5"/>
  <c r="V15" i="5"/>
  <c r="W15" i="5"/>
  <c r="X15" i="5"/>
  <c r="Y15" i="5"/>
  <c r="Z15" i="5"/>
  <c r="AA15" i="5"/>
  <c r="V76" i="5"/>
  <c r="W76" i="5"/>
  <c r="X76" i="5"/>
  <c r="Y76" i="5"/>
  <c r="Z76" i="5"/>
  <c r="AA76" i="5"/>
  <c r="V30" i="5"/>
  <c r="W30" i="5"/>
  <c r="X30" i="5"/>
  <c r="Y30" i="5"/>
  <c r="Z30" i="5"/>
  <c r="AA30" i="5"/>
  <c r="V58" i="5"/>
  <c r="W58" i="5"/>
  <c r="X58" i="5"/>
  <c r="Y58" i="5"/>
  <c r="Z58" i="5"/>
  <c r="AA58" i="5"/>
  <c r="V10" i="5"/>
  <c r="W10" i="5"/>
  <c r="X10" i="5"/>
  <c r="Y10" i="5"/>
  <c r="Z10" i="5"/>
  <c r="AA10" i="5"/>
  <c r="V17" i="5"/>
  <c r="W17" i="5"/>
  <c r="X17" i="5"/>
  <c r="Y17" i="5"/>
  <c r="Z17" i="5"/>
  <c r="AA17" i="5"/>
  <c r="V41" i="5"/>
  <c r="W41" i="5"/>
  <c r="Y41" i="5"/>
  <c r="AA41" i="5"/>
  <c r="X41" i="5"/>
  <c r="Z41" i="5"/>
  <c r="V73" i="5"/>
  <c r="W73" i="5"/>
  <c r="X73" i="5"/>
  <c r="Y73" i="5"/>
  <c r="Z73" i="5"/>
  <c r="AA73" i="5"/>
  <c r="V82" i="5"/>
  <c r="W82" i="5"/>
  <c r="Y82" i="5"/>
  <c r="AA82" i="5"/>
  <c r="Z82" i="5"/>
  <c r="X82" i="5"/>
  <c r="V96" i="5"/>
  <c r="W96" i="5"/>
  <c r="X96" i="5"/>
  <c r="Y96" i="5"/>
  <c r="Z96" i="5"/>
  <c r="AA96" i="5"/>
  <c r="V78" i="5"/>
  <c r="W78" i="5"/>
  <c r="X78" i="5"/>
  <c r="Y78" i="5"/>
  <c r="Z78" i="5"/>
  <c r="AA78" i="5"/>
  <c r="V38" i="5"/>
  <c r="W38" i="5"/>
  <c r="X38" i="5"/>
  <c r="Y38" i="5"/>
  <c r="Z38" i="5"/>
  <c r="AA38" i="5"/>
  <c r="V126" i="5"/>
  <c r="W126" i="5"/>
  <c r="X126" i="5"/>
  <c r="Y126" i="5"/>
  <c r="Z126" i="5"/>
  <c r="AA126" i="5"/>
  <c r="V120" i="5"/>
  <c r="W120" i="5"/>
  <c r="Y120" i="5"/>
  <c r="AA120" i="5"/>
  <c r="X120" i="5"/>
  <c r="Z120" i="5"/>
  <c r="V97" i="5"/>
  <c r="W97" i="5"/>
  <c r="Y97" i="5"/>
  <c r="AA97" i="5"/>
  <c r="X97" i="5"/>
  <c r="Z97" i="5"/>
  <c r="V68" i="5"/>
  <c r="W68" i="5"/>
  <c r="Y68" i="5"/>
  <c r="AA68" i="5"/>
  <c r="X68" i="5"/>
  <c r="Z68" i="5"/>
  <c r="V9" i="5"/>
  <c r="W9" i="5"/>
  <c r="Y9" i="5"/>
  <c r="AA9" i="5"/>
  <c r="Z9" i="5"/>
  <c r="X9" i="5"/>
  <c r="V114" i="5"/>
  <c r="W114" i="5"/>
  <c r="Y114" i="5"/>
  <c r="AA114" i="5"/>
  <c r="X114" i="5"/>
  <c r="Z114" i="5"/>
  <c r="V64" i="5"/>
  <c r="W64" i="5"/>
  <c r="Y64" i="5"/>
  <c r="AA64" i="5"/>
  <c r="X64" i="5"/>
  <c r="Z64" i="5"/>
  <c r="V47" i="5"/>
  <c r="W47" i="5"/>
  <c r="Y47" i="5"/>
  <c r="AA47" i="5"/>
  <c r="X47" i="5"/>
  <c r="Z47" i="5"/>
  <c r="V14" i="5"/>
  <c r="W14" i="5"/>
  <c r="Y14" i="5"/>
  <c r="AA14" i="5"/>
  <c r="Z14" i="5"/>
  <c r="X14" i="5"/>
  <c r="V111" i="5"/>
  <c r="W111" i="5"/>
  <c r="X111" i="5"/>
  <c r="Y111" i="5"/>
  <c r="Z111" i="5"/>
  <c r="AA111" i="5"/>
  <c r="V56" i="5"/>
  <c r="W56" i="5"/>
  <c r="Y56" i="5"/>
  <c r="AA56" i="5"/>
  <c r="X56" i="5"/>
  <c r="Z56" i="5"/>
  <c r="V107" i="5"/>
  <c r="W107" i="5"/>
  <c r="Y107" i="5"/>
  <c r="AA107" i="5"/>
  <c r="X107" i="5"/>
  <c r="Z107" i="5"/>
  <c r="V42" i="5"/>
  <c r="W42" i="5"/>
  <c r="Y42" i="5"/>
  <c r="AA42" i="5"/>
  <c r="X42" i="5"/>
  <c r="Z42" i="5"/>
  <c r="V105" i="5"/>
  <c r="W105" i="5"/>
  <c r="Y105" i="5"/>
  <c r="AA105" i="5"/>
  <c r="X105" i="5"/>
  <c r="Z105" i="5"/>
  <c r="V13" i="5"/>
  <c r="W13" i="5"/>
  <c r="Y13" i="5"/>
  <c r="AA13" i="5"/>
  <c r="X13" i="5"/>
  <c r="Z13" i="5"/>
  <c r="V125" i="5"/>
  <c r="W125" i="5"/>
  <c r="Y125" i="5"/>
  <c r="AA125" i="5"/>
  <c r="Z125" i="5"/>
  <c r="X125" i="5"/>
  <c r="V81" i="5"/>
  <c r="W81" i="5"/>
  <c r="X81" i="5"/>
  <c r="Y81" i="5"/>
  <c r="Z81" i="5"/>
  <c r="AA81" i="5"/>
  <c r="V33" i="5"/>
  <c r="W33" i="5"/>
  <c r="X33" i="5"/>
  <c r="Y33" i="5"/>
  <c r="Z33" i="5"/>
  <c r="AA33" i="5"/>
  <c r="V37" i="5"/>
  <c r="W37" i="5"/>
  <c r="X37" i="5"/>
  <c r="Y37" i="5"/>
  <c r="Z37" i="5"/>
  <c r="AA37" i="5"/>
  <c r="V25" i="5"/>
  <c r="W25" i="5"/>
  <c r="X25" i="5"/>
  <c r="Y25" i="5"/>
  <c r="Z25" i="5"/>
  <c r="AA25" i="5"/>
  <c r="V53" i="5"/>
  <c r="W53" i="5"/>
  <c r="X53" i="5"/>
  <c r="Y53" i="5"/>
  <c r="Z53" i="5"/>
  <c r="AA53" i="5"/>
  <c r="V74" i="5"/>
  <c r="W74" i="5"/>
  <c r="Y74" i="5"/>
  <c r="AA74" i="5"/>
  <c r="X74" i="5"/>
  <c r="Z74" i="5"/>
  <c r="V34" i="5"/>
  <c r="W34" i="5"/>
  <c r="X34" i="5"/>
  <c r="Y34" i="5"/>
  <c r="Z34" i="5"/>
  <c r="AA34" i="5"/>
  <c r="V110" i="5"/>
  <c r="W110" i="5"/>
  <c r="Y110" i="5"/>
  <c r="AA110" i="5"/>
  <c r="Z110" i="5"/>
  <c r="X110" i="5"/>
  <c r="V72" i="5"/>
  <c r="W72" i="5"/>
  <c r="X72" i="5"/>
  <c r="Y72" i="5"/>
  <c r="Z72" i="5"/>
  <c r="AA72" i="5"/>
  <c r="A119" i="8"/>
  <c r="V11" i="5"/>
  <c r="W11" i="5"/>
  <c r="X11" i="5"/>
  <c r="Y11" i="5"/>
  <c r="Z11" i="5"/>
  <c r="AA11" i="5"/>
  <c r="V8" i="5"/>
  <c r="W8" i="5"/>
  <c r="X8" i="5"/>
  <c r="Y8" i="5"/>
  <c r="Z8" i="5"/>
  <c r="AA8" i="5"/>
  <c r="V124" i="5"/>
  <c r="W124" i="5"/>
  <c r="X124" i="5"/>
  <c r="Y124" i="5"/>
  <c r="Z124" i="5"/>
  <c r="AA124" i="5"/>
  <c r="V103" i="5"/>
  <c r="W103" i="5"/>
  <c r="Y103" i="5"/>
  <c r="AA103" i="5"/>
  <c r="X103" i="5"/>
  <c r="Z103" i="5"/>
  <c r="V66" i="5"/>
  <c r="W66" i="5"/>
  <c r="Y66" i="5"/>
  <c r="AA66" i="5"/>
  <c r="X66" i="5"/>
  <c r="Z66" i="5"/>
  <c r="V3" i="5"/>
  <c r="W3" i="5"/>
  <c r="Y3" i="5"/>
  <c r="AA3" i="5"/>
  <c r="Z3" i="5"/>
  <c r="X3" i="5"/>
  <c r="V39" i="5"/>
  <c r="W39" i="5"/>
  <c r="Y39" i="5"/>
  <c r="AA39" i="5"/>
  <c r="Z39" i="5"/>
  <c r="X39" i="5"/>
  <c r="V26" i="5"/>
  <c r="W26" i="5"/>
  <c r="Y26" i="5"/>
  <c r="AA26" i="5"/>
  <c r="X26" i="5"/>
  <c r="Z26" i="5"/>
  <c r="V109" i="5"/>
  <c r="W109" i="5"/>
  <c r="X109" i="5"/>
  <c r="Y109" i="5"/>
  <c r="Z109" i="5"/>
  <c r="AA109" i="5"/>
  <c r="V118" i="5"/>
  <c r="W118" i="5"/>
  <c r="X118" i="5"/>
  <c r="Y118" i="5"/>
  <c r="Z118" i="5"/>
  <c r="AA118" i="5"/>
  <c r="V27" i="5"/>
  <c r="W27" i="5"/>
  <c r="Y27" i="5"/>
  <c r="AA27" i="5"/>
  <c r="X27" i="5"/>
  <c r="Z27" i="5"/>
  <c r="V123" i="5"/>
  <c r="W123" i="5"/>
  <c r="Y123" i="5"/>
  <c r="AA123" i="5"/>
  <c r="Z123" i="5"/>
  <c r="X123" i="5"/>
  <c r="V12" i="5"/>
  <c r="W12" i="5"/>
  <c r="X12" i="5"/>
  <c r="Y12" i="5"/>
  <c r="Z12" i="5"/>
  <c r="AA12" i="5"/>
  <c r="V63" i="5"/>
  <c r="W63" i="5"/>
  <c r="X63" i="5"/>
  <c r="Y63" i="5"/>
  <c r="Z63" i="5"/>
  <c r="AA63" i="5"/>
  <c r="X62" i="5"/>
  <c r="W62" i="5"/>
  <c r="V62" i="5"/>
  <c r="AA62" i="5"/>
  <c r="Z62" i="5"/>
  <c r="Y62" i="5"/>
  <c r="V16" i="5"/>
  <c r="W16" i="5"/>
  <c r="X16" i="5"/>
  <c r="Y16" i="5"/>
  <c r="Z16" i="5"/>
  <c r="AA16" i="5"/>
  <c r="V59" i="5"/>
  <c r="W59" i="5"/>
  <c r="X59" i="5"/>
  <c r="Y59" i="5"/>
  <c r="Z59" i="5"/>
  <c r="AA59" i="5"/>
  <c r="V85" i="5"/>
  <c r="W85" i="5"/>
  <c r="X85" i="5"/>
  <c r="Y85" i="5"/>
  <c r="Z85" i="5"/>
  <c r="AA85" i="5"/>
  <c r="V113" i="5"/>
  <c r="W113" i="5"/>
  <c r="Y113" i="5"/>
  <c r="AA113" i="5"/>
  <c r="X113" i="5"/>
  <c r="Z113" i="5"/>
  <c r="V69" i="5"/>
  <c r="W69" i="5"/>
  <c r="Y69" i="5"/>
  <c r="AA69" i="5"/>
  <c r="X69" i="5"/>
  <c r="Z69" i="5"/>
  <c r="M2" i="11"/>
  <c r="AA2" i="11"/>
  <c r="D3" i="11"/>
  <c r="H3" i="11"/>
  <c r="L3" i="11"/>
  <c r="P3" i="11"/>
  <c r="T3" i="11"/>
  <c r="X3" i="11"/>
  <c r="AB3" i="11"/>
  <c r="AF3" i="11"/>
  <c r="E3" i="11"/>
  <c r="I3" i="11"/>
  <c r="M3" i="11"/>
  <c r="Q3" i="11"/>
  <c r="U3" i="11"/>
  <c r="Y3" i="11"/>
  <c r="AC3" i="11"/>
  <c r="AG3" i="11"/>
  <c r="B3" i="11"/>
  <c r="F3" i="11"/>
  <c r="J3" i="11"/>
  <c r="N3" i="11"/>
  <c r="R3" i="11"/>
  <c r="V3" i="11"/>
  <c r="Z3" i="11"/>
  <c r="AD3" i="11"/>
  <c r="S3" i="11"/>
  <c r="G3" i="11"/>
  <c r="W3" i="11"/>
  <c r="K3" i="11"/>
  <c r="AA3" i="11"/>
  <c r="O3" i="11"/>
  <c r="AE3" i="11"/>
  <c r="Q5" i="11"/>
  <c r="K5" i="11"/>
  <c r="D4" i="11"/>
  <c r="AF4" i="11"/>
  <c r="E4" i="11"/>
  <c r="AG4" i="11"/>
  <c r="B4" i="11"/>
  <c r="AD4" i="11"/>
  <c r="S4" i="11"/>
  <c r="C24" i="12"/>
  <c r="A76" i="8"/>
  <c r="A340" i="8"/>
  <c r="A317" i="8"/>
  <c r="A230" i="8"/>
  <c r="M62" i="5"/>
  <c r="P62" i="5" s="1"/>
  <c r="B3" i="17"/>
  <c r="P26" i="5"/>
  <c r="P92" i="5"/>
  <c r="P6" i="5"/>
  <c r="A102" i="8"/>
  <c r="A232" i="8"/>
  <c r="A342" i="8"/>
  <c r="A296" i="8"/>
  <c r="A8" i="8"/>
  <c r="A7" i="8"/>
  <c r="U102" i="5"/>
  <c r="U116" i="5"/>
  <c r="U95" i="5"/>
  <c r="U73" i="5"/>
  <c r="U64" i="5"/>
  <c r="U120" i="5"/>
  <c r="U119" i="5"/>
  <c r="U14" i="5"/>
  <c r="U66" i="5"/>
  <c r="U83" i="5"/>
  <c r="U58" i="5"/>
  <c r="U60" i="5"/>
  <c r="U38" i="5"/>
  <c r="U92" i="5"/>
  <c r="U78" i="5"/>
  <c r="U27" i="5"/>
  <c r="T106" i="5"/>
  <c r="T27" i="5"/>
  <c r="T129" i="5"/>
  <c r="T20" i="5"/>
  <c r="T127" i="5"/>
  <c r="T123" i="5"/>
  <c r="T12" i="5"/>
  <c r="T5" i="5"/>
  <c r="T98" i="5"/>
  <c r="T63" i="5"/>
  <c r="T90" i="5"/>
  <c r="T15" i="5"/>
  <c r="T84" i="5"/>
  <c r="T70" i="5"/>
  <c r="T76" i="5"/>
  <c r="T16" i="5"/>
  <c r="T7" i="5"/>
  <c r="T30" i="5"/>
  <c r="T59" i="5"/>
  <c r="T71" i="5"/>
  <c r="T58" i="5"/>
  <c r="T10" i="5"/>
  <c r="T85" i="5"/>
  <c r="T24" i="5"/>
  <c r="T17" i="5"/>
  <c r="T113" i="5"/>
  <c r="T54" i="5"/>
  <c r="T41" i="5"/>
  <c r="T69" i="5"/>
  <c r="T83" i="5"/>
  <c r="T73" i="5"/>
  <c r="A256" i="8"/>
  <c r="U80" i="5"/>
  <c r="U89" i="5"/>
  <c r="U36" i="5"/>
  <c r="U7" i="5"/>
  <c r="U87" i="5"/>
  <c r="U49" i="5"/>
  <c r="U72" i="5"/>
  <c r="U103" i="5"/>
  <c r="U26" i="5"/>
  <c r="U67" i="5"/>
  <c r="U35" i="5"/>
  <c r="U101" i="5"/>
  <c r="U96" i="5"/>
  <c r="U88" i="5"/>
  <c r="T78" i="5"/>
  <c r="T21" i="5"/>
  <c r="T128" i="5"/>
  <c r="T38" i="5"/>
  <c r="T126" i="5"/>
  <c r="T122" i="5"/>
  <c r="T120" i="5"/>
  <c r="T19" i="5"/>
  <c r="T97" i="5"/>
  <c r="T67" i="5"/>
  <c r="T89" i="5"/>
  <c r="T68" i="5"/>
  <c r="T32" i="5"/>
  <c r="T65" i="5"/>
  <c r="T99" i="5"/>
  <c r="T9" i="5"/>
  <c r="T119" i="5"/>
  <c r="T31" i="5"/>
  <c r="T114" i="5"/>
  <c r="T50" i="5"/>
  <c r="T88" i="5"/>
  <c r="T64" i="5"/>
  <c r="T47" i="5"/>
  <c r="T49" i="5"/>
  <c r="T117" i="5"/>
  <c r="T14" i="5"/>
  <c r="T28" i="5"/>
  <c r="T6" i="5"/>
  <c r="T111" i="5"/>
  <c r="T23" i="5"/>
  <c r="T92" i="5"/>
  <c r="T56" i="5"/>
  <c r="U75" i="5"/>
  <c r="U127" i="5"/>
  <c r="U53" i="5"/>
  <c r="U123" i="5"/>
  <c r="U19" i="5"/>
  <c r="U117" i="5"/>
  <c r="U114" i="5"/>
  <c r="U6" i="5"/>
  <c r="U91" i="5"/>
  <c r="U2" i="5"/>
  <c r="U37" i="5"/>
  <c r="U21" i="5"/>
  <c r="T105" i="5"/>
  <c r="T82" i="5"/>
  <c r="T104" i="5"/>
  <c r="T13" i="5"/>
  <c r="T125" i="5"/>
  <c r="T121" i="5"/>
  <c r="T81" i="5"/>
  <c r="T40" i="5"/>
  <c r="T48" i="5"/>
  <c r="T33" i="5"/>
  <c r="T77" i="5"/>
  <c r="T37" i="5"/>
  <c r="T107" i="5"/>
  <c r="T55" i="5"/>
  <c r="T2" i="5"/>
  <c r="T51" i="5"/>
  <c r="T118" i="5"/>
  <c r="T36" i="5"/>
  <c r="T25" i="5"/>
  <c r="T96" i="5"/>
  <c r="T87" i="5"/>
  <c r="T53" i="5"/>
  <c r="T75" i="5"/>
  <c r="T74" i="5"/>
  <c r="T101" i="5"/>
  <c r="T34" i="5"/>
  <c r="T45" i="5"/>
  <c r="T93" i="5"/>
  <c r="T110" i="5"/>
  <c r="T42" i="5"/>
  <c r="T80" i="5"/>
  <c r="T72" i="5"/>
  <c r="A339" i="8"/>
  <c r="A186" i="8"/>
  <c r="A124" i="8"/>
  <c r="A274" i="8"/>
  <c r="U22" i="5"/>
  <c r="U56" i="5"/>
  <c r="U68" i="5"/>
  <c r="U50" i="5"/>
  <c r="U86" i="5"/>
  <c r="U32" i="5"/>
  <c r="U16" i="5"/>
  <c r="U28" i="5"/>
  <c r="U61" i="5"/>
  <c r="U20" i="5"/>
  <c r="U121" i="5"/>
  <c r="U79" i="5"/>
  <c r="U100" i="5"/>
  <c r="U99" i="5"/>
  <c r="U76" i="5"/>
  <c r="U46" i="5"/>
  <c r="U65" i="5"/>
  <c r="T11" i="5"/>
  <c r="T18" i="5"/>
  <c r="U105" i="5"/>
  <c r="T35" i="5"/>
  <c r="T8" i="5"/>
  <c r="T124" i="5"/>
  <c r="T4" i="5"/>
  <c r="T103" i="5"/>
  <c r="T79" i="5"/>
  <c r="T115" i="5"/>
  <c r="T66" i="5"/>
  <c r="T91" i="5"/>
  <c r="T43" i="5"/>
  <c r="T60" i="5"/>
  <c r="T108" i="5"/>
  <c r="T116" i="5"/>
  <c r="T44" i="5"/>
  <c r="T102" i="5"/>
  <c r="T57" i="5"/>
  <c r="T3" i="5"/>
  <c r="T95" i="5"/>
  <c r="T61" i="5"/>
  <c r="T86" i="5"/>
  <c r="T39" i="5"/>
  <c r="T100" i="5"/>
  <c r="T26" i="5"/>
  <c r="T94" i="5"/>
  <c r="T22" i="5"/>
  <c r="T109" i="5"/>
  <c r="T29" i="5"/>
  <c r="T52" i="5"/>
  <c r="T46" i="5"/>
  <c r="A210" i="8"/>
  <c r="A234" i="8"/>
  <c r="H4" i="2"/>
  <c r="G3" i="8" s="1"/>
  <c r="B15" i="4"/>
  <c r="A29" i="8"/>
  <c r="F47" i="5"/>
  <c r="M47" i="5" s="1"/>
  <c r="A121" i="8"/>
  <c r="A13" i="8"/>
  <c r="F107" i="5"/>
  <c r="M107" i="5" s="1"/>
  <c r="A231" i="8"/>
  <c r="F17" i="5"/>
  <c r="M17" i="5" s="1"/>
  <c r="A165" i="8"/>
  <c r="F59" i="5"/>
  <c r="M59" i="5" s="1"/>
  <c r="A208" i="8"/>
  <c r="F44" i="5"/>
  <c r="M44" i="5" s="1"/>
  <c r="A188" i="8"/>
  <c r="F97" i="5"/>
  <c r="M97" i="5" s="1"/>
  <c r="A183" i="8"/>
  <c r="F48" i="5"/>
  <c r="M48" i="5" s="1"/>
  <c r="A99" i="8"/>
  <c r="F77" i="5"/>
  <c r="M77" i="5" s="1"/>
  <c r="A209" i="8"/>
  <c r="F51" i="5"/>
  <c r="M51" i="5" s="1"/>
  <c r="A101" i="8"/>
  <c r="F90" i="5"/>
  <c r="M90" i="5" s="1"/>
  <c r="C6" i="12"/>
  <c r="B11" i="4"/>
  <c r="A167" i="8"/>
  <c r="F25" i="5"/>
  <c r="M25" i="5" s="1"/>
  <c r="A255" i="8"/>
  <c r="F118" i="5"/>
  <c r="M118" i="5" s="1"/>
  <c r="A31" i="8"/>
  <c r="F39" i="5"/>
  <c r="M39" i="5" s="1"/>
  <c r="C7" i="12"/>
  <c r="B14" i="4"/>
  <c r="A250" i="8"/>
  <c r="F57" i="5"/>
  <c r="M57" i="5" s="1"/>
  <c r="A166" i="8"/>
  <c r="F3" i="5"/>
  <c r="M3" i="5" s="1"/>
  <c r="A144" i="8"/>
  <c r="F94" i="5"/>
  <c r="M94" i="5" s="1"/>
  <c r="A227" i="8"/>
  <c r="F24" i="5"/>
  <c r="M24" i="5" s="1"/>
  <c r="U62" i="5"/>
  <c r="A34" i="8"/>
  <c r="F85" i="5"/>
  <c r="M85" i="5" s="1"/>
  <c r="A189" i="8"/>
  <c r="F98" i="5"/>
  <c r="M98" i="5" s="1"/>
  <c r="A161" i="8"/>
  <c r="F30" i="5"/>
  <c r="M30" i="5" s="1"/>
  <c r="A120" i="8"/>
  <c r="F52" i="5"/>
  <c r="M52" i="5" s="1"/>
  <c r="A32" i="8"/>
  <c r="F10" i="5"/>
  <c r="M10" i="5" s="1"/>
  <c r="C10" i="12"/>
  <c r="B13" i="4"/>
  <c r="A185" i="8"/>
  <c r="F63" i="5"/>
  <c r="M63" i="5" s="1"/>
  <c r="A98" i="8"/>
  <c r="F43" i="5"/>
  <c r="M43" i="5" s="1"/>
  <c r="A14" i="8"/>
  <c r="F108" i="5"/>
  <c r="M108" i="5" s="1"/>
  <c r="A190" i="8"/>
  <c r="F115" i="5"/>
  <c r="M115" i="5" s="1"/>
  <c r="A229" i="8"/>
  <c r="F34" i="5"/>
  <c r="M34" i="5" s="1"/>
  <c r="T62" i="5"/>
  <c r="A123" i="8"/>
  <c r="A272" i="8"/>
  <c r="A252" i="8"/>
  <c r="F31" i="5"/>
  <c r="M31" i="5" s="1"/>
  <c r="A187" i="8"/>
  <c r="F33" i="5"/>
  <c r="M33" i="5" s="1"/>
  <c r="A143" i="8"/>
  <c r="F54" i="5"/>
  <c r="M54" i="5" s="1"/>
  <c r="A97" i="8"/>
  <c r="F15" i="5"/>
  <c r="M15" i="5" s="1"/>
  <c r="A206" i="8"/>
  <c r="F9" i="5"/>
  <c r="M9" i="5" s="1"/>
  <c r="A146" i="8"/>
  <c r="F113" i="5"/>
  <c r="M113" i="5" s="1"/>
  <c r="A211" i="8"/>
  <c r="F70" i="5"/>
  <c r="M70" i="5" s="1"/>
  <c r="A141" i="8"/>
  <c r="F93" i="5"/>
  <c r="M93" i="5" s="1"/>
  <c r="A73" i="8"/>
  <c r="F71" i="5"/>
  <c r="M71" i="5" s="1"/>
  <c r="A145" i="8"/>
  <c r="F45" i="5"/>
  <c r="M45" i="5" s="1"/>
  <c r="A35" i="8"/>
  <c r="F74" i="5"/>
  <c r="M74" i="5" s="1"/>
  <c r="A318" i="8"/>
  <c r="A294" i="8"/>
  <c r="A343" i="8"/>
  <c r="C25" i="12"/>
  <c r="C16" i="12"/>
  <c r="B2" i="4"/>
  <c r="C23" i="12"/>
  <c r="C20" i="12"/>
  <c r="A321" i="8"/>
  <c r="F128" i="5"/>
  <c r="M128" i="5" s="1"/>
  <c r="A297" i="8"/>
  <c r="F124" i="5"/>
  <c r="M124" i="5" s="1"/>
  <c r="F82" i="5"/>
  <c r="M82" i="5" s="1"/>
  <c r="A338" i="8"/>
  <c r="A315" i="8"/>
  <c r="F8" i="5"/>
  <c r="M8" i="5" s="1"/>
  <c r="A316" i="8"/>
  <c r="F13" i="5"/>
  <c r="M13" i="5" s="1"/>
  <c r="A277" i="8"/>
  <c r="F81" i="5"/>
  <c r="M81" i="5" s="1"/>
  <c r="A275" i="8"/>
  <c r="F12" i="5"/>
  <c r="M12" i="5" s="1"/>
  <c r="A344" i="8"/>
  <c r="F106" i="5"/>
  <c r="M106" i="5" s="1"/>
  <c r="J40" i="5"/>
  <c r="C15" i="12"/>
  <c r="A273" i="8"/>
  <c r="F40" i="5"/>
  <c r="M40" i="5" s="1"/>
  <c r="A295" i="8"/>
  <c r="F122" i="5"/>
  <c r="M122" i="5" s="1"/>
  <c r="A322" i="8"/>
  <c r="F129" i="5"/>
  <c r="M129" i="5" s="1"/>
  <c r="A298" i="8"/>
  <c r="F125" i="5"/>
  <c r="M125" i="5" s="1"/>
  <c r="A271" i="8"/>
  <c r="F5" i="5"/>
  <c r="M5" i="5" s="1"/>
  <c r="A337" i="8"/>
  <c r="F18" i="5"/>
  <c r="M18" i="5" s="1"/>
  <c r="A293" i="8"/>
  <c r="F4" i="5"/>
  <c r="M4" i="5" s="1"/>
  <c r="A320" i="8"/>
  <c r="F104" i="5"/>
  <c r="M104" i="5" s="1"/>
  <c r="A299" i="8"/>
  <c r="F126" i="5"/>
  <c r="M126" i="5" s="1"/>
  <c r="A341" i="8"/>
  <c r="F11" i="5"/>
  <c r="M11" i="5" s="1"/>
  <c r="J105" i="5"/>
  <c r="J82" i="5"/>
  <c r="A278" i="8"/>
  <c r="C22" i="12"/>
  <c r="C3" i="12"/>
  <c r="A36" i="8"/>
  <c r="G4" i="2"/>
  <c r="F3" i="8" s="1"/>
  <c r="A30" i="8"/>
  <c r="A249" i="8"/>
  <c r="A253" i="8"/>
  <c r="A168" i="8"/>
  <c r="A78" i="8"/>
  <c r="A205" i="8"/>
  <c r="A77" i="8"/>
  <c r="A207" i="8"/>
  <c r="A139" i="8"/>
  <c r="A95" i="8"/>
  <c r="A74" i="8"/>
  <c r="A142" i="8"/>
  <c r="A75" i="8"/>
  <c r="A10" i="8"/>
  <c r="J78" i="5"/>
  <c r="A251" i="8"/>
  <c r="J106" i="5"/>
  <c r="A163" i="8"/>
  <c r="L4" i="2"/>
  <c r="K3" i="8" s="1"/>
  <c r="A9" i="8"/>
  <c r="A233" i="8"/>
  <c r="A319" i="8"/>
  <c r="A254" i="8"/>
  <c r="A79" i="8"/>
  <c r="J4" i="2"/>
  <c r="I3" i="8" s="1"/>
  <c r="C2" i="12"/>
  <c r="C13" i="12"/>
  <c r="A300" i="8"/>
  <c r="A100" i="8"/>
  <c r="A122" i="8"/>
  <c r="A33" i="8"/>
  <c r="A140" i="8"/>
  <c r="A162" i="8"/>
  <c r="A178" i="8"/>
  <c r="A177" i="8"/>
  <c r="A96" i="8"/>
  <c r="A118" i="8"/>
  <c r="A1" i="8"/>
  <c r="A2" i="8"/>
  <c r="A287" i="8"/>
  <c r="A288" i="8"/>
  <c r="A134" i="8"/>
  <c r="A133" i="8"/>
  <c r="B8" i="4"/>
  <c r="A89" i="8"/>
  <c r="A90" i="8"/>
  <c r="A46" i="8"/>
  <c r="A45" i="8"/>
  <c r="B12" i="4"/>
  <c r="A265" i="8"/>
  <c r="B5" i="4"/>
  <c r="A266" i="8"/>
  <c r="B4" i="4"/>
  <c r="A221" i="8"/>
  <c r="A222" i="8"/>
  <c r="A212" i="8"/>
  <c r="E4" i="2"/>
  <c r="D3" i="8" s="1"/>
  <c r="A310" i="8"/>
  <c r="A309" i="8"/>
  <c r="A200" i="8"/>
  <c r="B7" i="4"/>
  <c r="A199" i="8"/>
  <c r="A155" i="8"/>
  <c r="A156" i="8"/>
  <c r="B9" i="4"/>
  <c r="A112" i="8"/>
  <c r="A111" i="8"/>
  <c r="B16" i="4"/>
  <c r="A68" i="8"/>
  <c r="A67" i="8"/>
  <c r="A331" i="8"/>
  <c r="B6" i="4"/>
  <c r="A332" i="8"/>
  <c r="A243" i="8"/>
  <c r="B3" i="4"/>
  <c r="A244" i="8"/>
  <c r="B10" i="4"/>
  <c r="A24" i="8"/>
  <c r="A23" i="8"/>
  <c r="B52" i="2"/>
  <c r="A52" i="2" s="1"/>
  <c r="B50" i="2"/>
  <c r="A50" i="2" s="1"/>
  <c r="D51" i="2"/>
  <c r="C60" i="8" s="1"/>
  <c r="B51" i="2"/>
  <c r="A51" i="2" s="1"/>
  <c r="D52" i="2"/>
  <c r="C61" i="8" s="1"/>
  <c r="D50" i="2"/>
  <c r="C59" i="8" s="1"/>
  <c r="K4" i="2"/>
  <c r="J3" i="8" s="1"/>
  <c r="J5" i="2"/>
  <c r="P15" i="4" s="1"/>
  <c r="F4" i="2"/>
  <c r="E3" i="8" s="1"/>
  <c r="I4" i="2"/>
  <c r="H3" i="8" s="1"/>
  <c r="E104" i="2"/>
  <c r="E14" i="4" s="1"/>
  <c r="K89" i="2"/>
  <c r="J113" i="8" s="1"/>
  <c r="G89" i="2"/>
  <c r="F113" i="8" s="1"/>
  <c r="G104" i="2"/>
  <c r="G14" i="4" s="1"/>
  <c r="H89" i="2"/>
  <c r="G113" i="8" s="1"/>
  <c r="D89" i="2"/>
  <c r="C113" i="8" s="1"/>
  <c r="D104" i="2"/>
  <c r="C128" i="8" s="1"/>
  <c r="F104" i="2"/>
  <c r="F14" i="4" s="1"/>
  <c r="E89" i="2"/>
  <c r="D113" i="8" s="1"/>
  <c r="J90" i="2"/>
  <c r="P14" i="4" s="1"/>
  <c r="D103" i="2"/>
  <c r="C127" i="8" s="1"/>
  <c r="D101" i="2"/>
  <c r="C125" i="8" s="1"/>
  <c r="J89" i="2"/>
  <c r="I113" i="8" s="1"/>
  <c r="B101" i="2"/>
  <c r="I89" i="2"/>
  <c r="H113" i="8" s="1"/>
  <c r="B103" i="2"/>
  <c r="B102" i="2"/>
  <c r="F89" i="2"/>
  <c r="E113" i="8" s="1"/>
  <c r="L89" i="2"/>
  <c r="K113" i="8" s="1"/>
  <c r="D102" i="2"/>
  <c r="C126" i="8" s="1"/>
  <c r="H208" i="2"/>
  <c r="G267" i="8" s="1"/>
  <c r="D208" i="2"/>
  <c r="C267" i="8" s="1"/>
  <c r="D223" i="2"/>
  <c r="C282" i="8" s="1"/>
  <c r="E223" i="2"/>
  <c r="I208" i="2"/>
  <c r="H267" i="8" s="1"/>
  <c r="E208" i="2"/>
  <c r="D267" i="8" s="1"/>
  <c r="F208" i="2"/>
  <c r="E267" i="8" s="1"/>
  <c r="D221" i="2"/>
  <c r="C280" i="8" s="1"/>
  <c r="F223" i="2"/>
  <c r="D222" i="2"/>
  <c r="C281" i="8" s="1"/>
  <c r="B220" i="2"/>
  <c r="G223" i="2"/>
  <c r="K208" i="2"/>
  <c r="J267" i="8" s="1"/>
  <c r="J209" i="2"/>
  <c r="B222" i="2"/>
  <c r="G208" i="2"/>
  <c r="F267" i="8" s="1"/>
  <c r="D220" i="2"/>
  <c r="C279" i="8" s="1"/>
  <c r="J208" i="2"/>
  <c r="I267" i="8" s="1"/>
  <c r="L208" i="2"/>
  <c r="K267" i="8" s="1"/>
  <c r="B221" i="2"/>
  <c r="D19" i="2"/>
  <c r="C18" i="8" s="1"/>
  <c r="B17" i="2"/>
  <c r="D18" i="2"/>
  <c r="C17" i="8" s="1"/>
  <c r="D17" i="2"/>
  <c r="C16" i="8" s="1"/>
  <c r="D16" i="2"/>
  <c r="C15" i="8" s="1"/>
  <c r="B16" i="2"/>
  <c r="F19" i="2"/>
  <c r="F15" i="4" s="1"/>
  <c r="B18" i="2"/>
  <c r="E19" i="2"/>
  <c r="E15" i="4" s="1"/>
  <c r="D4" i="2"/>
  <c r="C3" i="8" s="1"/>
  <c r="G19" i="2"/>
  <c r="G15" i="4" s="1"/>
  <c r="G257" i="2"/>
  <c r="G2" i="4" s="1"/>
  <c r="H242" i="2"/>
  <c r="G311" i="8" s="1"/>
  <c r="D242" i="2"/>
  <c r="C311" i="8" s="1"/>
  <c r="F257" i="2"/>
  <c r="F2" i="4" s="1"/>
  <c r="I242" i="2"/>
  <c r="H311" i="8" s="1"/>
  <c r="E242" i="2"/>
  <c r="D311" i="8" s="1"/>
  <c r="F242" i="2"/>
  <c r="E311" i="8" s="1"/>
  <c r="D255" i="2"/>
  <c r="C324" i="8" s="1"/>
  <c r="J242" i="2"/>
  <c r="I311" i="8" s="1"/>
  <c r="D254" i="2"/>
  <c r="C323" i="8" s="1"/>
  <c r="G242" i="2"/>
  <c r="F311" i="8" s="1"/>
  <c r="D256" i="2"/>
  <c r="C325" i="8" s="1"/>
  <c r="B254" i="2"/>
  <c r="B255" i="2"/>
  <c r="J243" i="2"/>
  <c r="E257" i="2"/>
  <c r="K242" i="2"/>
  <c r="J311" i="8" s="1"/>
  <c r="L242" i="2"/>
  <c r="K311" i="8" s="1"/>
  <c r="D257" i="2"/>
  <c r="C326" i="8" s="1"/>
  <c r="B256" i="2"/>
  <c r="E172" i="2"/>
  <c r="J157" i="2"/>
  <c r="I201" i="8" s="1"/>
  <c r="F157" i="2"/>
  <c r="E201" i="8" s="1"/>
  <c r="G172" i="2"/>
  <c r="K157" i="2"/>
  <c r="J201" i="8" s="1"/>
  <c r="G157" i="2"/>
  <c r="F201" i="8" s="1"/>
  <c r="D157" i="2"/>
  <c r="C201" i="8" s="1"/>
  <c r="J158" i="2"/>
  <c r="D171" i="2"/>
  <c r="C215" i="8" s="1"/>
  <c r="D169" i="2"/>
  <c r="C213" i="8" s="1"/>
  <c r="D172" i="2"/>
  <c r="C216" i="8" s="1"/>
  <c r="F172" i="2"/>
  <c r="I157" i="2"/>
  <c r="H201" i="8" s="1"/>
  <c r="D170" i="2"/>
  <c r="C214" i="8" s="1"/>
  <c r="H157" i="2"/>
  <c r="G201" i="8" s="1"/>
  <c r="B170" i="2"/>
  <c r="B171" i="2"/>
  <c r="L157" i="2"/>
  <c r="K201" i="8" s="1"/>
  <c r="B169" i="2"/>
  <c r="E157" i="2"/>
  <c r="D201" i="8" s="1"/>
  <c r="D138" i="2"/>
  <c r="C172" i="8" s="1"/>
  <c r="F138" i="2"/>
  <c r="J123" i="2"/>
  <c r="I157" i="8" s="1"/>
  <c r="F123" i="2"/>
  <c r="E157" i="8" s="1"/>
  <c r="K123" i="2"/>
  <c r="J157" i="8" s="1"/>
  <c r="G123" i="2"/>
  <c r="F157" i="8" s="1"/>
  <c r="D123" i="2"/>
  <c r="C157" i="8" s="1"/>
  <c r="D137" i="2"/>
  <c r="C171" i="8" s="1"/>
  <c r="D135" i="2"/>
  <c r="C169" i="8" s="1"/>
  <c r="E123" i="2"/>
  <c r="D157" i="8" s="1"/>
  <c r="B136" i="2"/>
  <c r="B135" i="2"/>
  <c r="H123" i="2"/>
  <c r="G157" i="8" s="1"/>
  <c r="L123" i="2"/>
  <c r="K157" i="8" s="1"/>
  <c r="D136" i="2"/>
  <c r="C170" i="8" s="1"/>
  <c r="G138" i="2"/>
  <c r="E138" i="2"/>
  <c r="D172" i="8" s="1"/>
  <c r="I123" i="2"/>
  <c r="H157" i="8" s="1"/>
  <c r="J124" i="2"/>
  <c r="B137" i="2"/>
  <c r="D70" i="2"/>
  <c r="C84" i="8" s="1"/>
  <c r="F70" i="2"/>
  <c r="K55" i="2"/>
  <c r="J69" i="8" s="1"/>
  <c r="G55" i="2"/>
  <c r="F69" i="8" s="1"/>
  <c r="H55" i="2"/>
  <c r="G69" i="8" s="1"/>
  <c r="D55" i="2"/>
  <c r="C69" i="8" s="1"/>
  <c r="E70" i="2"/>
  <c r="E55" i="2"/>
  <c r="D69" i="8" s="1"/>
  <c r="J56" i="2"/>
  <c r="D69" i="2"/>
  <c r="C83" i="8" s="1"/>
  <c r="D67" i="2"/>
  <c r="C81" i="8" s="1"/>
  <c r="F55" i="2"/>
  <c r="E69" i="8" s="1"/>
  <c r="B69" i="2"/>
  <c r="D68" i="2"/>
  <c r="C82" i="8" s="1"/>
  <c r="G70" i="2"/>
  <c r="B67" i="2"/>
  <c r="J55" i="2"/>
  <c r="I69" i="8" s="1"/>
  <c r="I55" i="2"/>
  <c r="H69" i="8" s="1"/>
  <c r="L55" i="2"/>
  <c r="K69" i="8" s="1"/>
  <c r="B68" i="2"/>
  <c r="G189" i="2"/>
  <c r="J174" i="2"/>
  <c r="I223" i="8" s="1"/>
  <c r="F174" i="2"/>
  <c r="E223" i="8" s="1"/>
  <c r="F189" i="2"/>
  <c r="K174" i="2"/>
  <c r="J223" i="8" s="1"/>
  <c r="G174" i="2"/>
  <c r="F223" i="8" s="1"/>
  <c r="D174" i="2"/>
  <c r="C223" i="8" s="1"/>
  <c r="D187" i="2"/>
  <c r="C236" i="8" s="1"/>
  <c r="H174" i="2"/>
  <c r="G223" i="8" s="1"/>
  <c r="J175" i="2"/>
  <c r="B188" i="2"/>
  <c r="E174" i="2"/>
  <c r="D223" i="8" s="1"/>
  <c r="L174" i="2"/>
  <c r="K223" i="8" s="1"/>
  <c r="B187" i="2"/>
  <c r="D189" i="2"/>
  <c r="C238" i="8" s="1"/>
  <c r="E189" i="2"/>
  <c r="I174" i="2"/>
  <c r="H223" i="8" s="1"/>
  <c r="B186" i="2"/>
  <c r="D188" i="2"/>
  <c r="C237" i="8" s="1"/>
  <c r="D186" i="2"/>
  <c r="C235" i="8" s="1"/>
  <c r="E240" i="2"/>
  <c r="H225" i="2"/>
  <c r="G289" i="8" s="1"/>
  <c r="D225" i="2"/>
  <c r="C289" i="8" s="1"/>
  <c r="G240" i="2"/>
  <c r="I225" i="2"/>
  <c r="H289" i="8" s="1"/>
  <c r="E225" i="2"/>
  <c r="D289" i="8" s="1"/>
  <c r="D240" i="2"/>
  <c r="C304" i="8" s="1"/>
  <c r="F240" i="2"/>
  <c r="F225" i="2"/>
  <c r="E289" i="8" s="1"/>
  <c r="J226" i="2"/>
  <c r="D239" i="2"/>
  <c r="C303" i="8" s="1"/>
  <c r="D237" i="2"/>
  <c r="C301" i="8" s="1"/>
  <c r="K225" i="2"/>
  <c r="J289" i="8" s="1"/>
  <c r="L225" i="2"/>
  <c r="K289" i="8" s="1"/>
  <c r="B237" i="2"/>
  <c r="J225" i="2"/>
  <c r="I289" i="8" s="1"/>
  <c r="B239" i="2"/>
  <c r="G225" i="2"/>
  <c r="F289" i="8" s="1"/>
  <c r="D238" i="2"/>
  <c r="C302" i="8" s="1"/>
  <c r="B238" i="2"/>
  <c r="J140" i="2"/>
  <c r="I179" i="8" s="1"/>
  <c r="F140" i="2"/>
  <c r="E179" i="8" s="1"/>
  <c r="D155" i="2"/>
  <c r="C194" i="8" s="1"/>
  <c r="E155" i="2"/>
  <c r="E13" i="4" s="1"/>
  <c r="K140" i="2"/>
  <c r="J179" i="8" s="1"/>
  <c r="G140" i="2"/>
  <c r="F179" i="8" s="1"/>
  <c r="G155" i="2"/>
  <c r="G13" i="4" s="1"/>
  <c r="D140" i="2"/>
  <c r="C179" i="8" s="1"/>
  <c r="D153" i="2"/>
  <c r="C192" i="8" s="1"/>
  <c r="L140" i="2"/>
  <c r="K179" i="8" s="1"/>
  <c r="B153" i="2"/>
  <c r="F155" i="2"/>
  <c r="F13" i="4" s="1"/>
  <c r="I140" i="2"/>
  <c r="H179" i="8" s="1"/>
  <c r="D152" i="2"/>
  <c r="C191" i="8" s="1"/>
  <c r="H140" i="2"/>
  <c r="G179" i="8" s="1"/>
  <c r="D154" i="2"/>
  <c r="C193" i="8" s="1"/>
  <c r="E140" i="2"/>
  <c r="D179" i="8" s="1"/>
  <c r="J141" i="2"/>
  <c r="P13" i="4" s="1"/>
  <c r="B154" i="2"/>
  <c r="B152" i="2"/>
  <c r="G121" i="2"/>
  <c r="K106" i="2"/>
  <c r="J135" i="8" s="1"/>
  <c r="G106" i="2"/>
  <c r="F135" i="8" s="1"/>
  <c r="F121" i="2"/>
  <c r="D106" i="2"/>
  <c r="C135" i="8" s="1"/>
  <c r="H106" i="2"/>
  <c r="G135" i="8" s="1"/>
  <c r="E106" i="2"/>
  <c r="D135" i="8" s="1"/>
  <c r="D119" i="2"/>
  <c r="C148" i="8" s="1"/>
  <c r="E121" i="2"/>
  <c r="I106" i="2"/>
  <c r="H135" i="8" s="1"/>
  <c r="D118" i="2"/>
  <c r="C147" i="8" s="1"/>
  <c r="D121" i="2"/>
  <c r="C150" i="8" s="1"/>
  <c r="F106" i="2"/>
  <c r="E135" i="8" s="1"/>
  <c r="J107" i="2"/>
  <c r="D120" i="2"/>
  <c r="C149" i="8" s="1"/>
  <c r="B118" i="2"/>
  <c r="L106" i="2"/>
  <c r="K135" i="8" s="1"/>
  <c r="B120" i="2"/>
  <c r="J106" i="2"/>
  <c r="I135" i="8" s="1"/>
  <c r="B119" i="2"/>
  <c r="K72" i="2"/>
  <c r="J91" i="8" s="1"/>
  <c r="G72" i="2"/>
  <c r="F91" i="8" s="1"/>
  <c r="D87" i="2"/>
  <c r="C106" i="8" s="1"/>
  <c r="E87" i="2"/>
  <c r="E11" i="4" s="1"/>
  <c r="H72" i="2"/>
  <c r="G91" i="8" s="1"/>
  <c r="D72" i="2"/>
  <c r="C91" i="8" s="1"/>
  <c r="E72" i="2"/>
  <c r="D91" i="8" s="1"/>
  <c r="D85" i="2"/>
  <c r="C104" i="8" s="1"/>
  <c r="J73" i="2"/>
  <c r="P11" i="4" s="1"/>
  <c r="D86" i="2"/>
  <c r="C105" i="8" s="1"/>
  <c r="B84" i="2"/>
  <c r="F87" i="2"/>
  <c r="F11" i="4" s="1"/>
  <c r="J72" i="2"/>
  <c r="I91" i="8" s="1"/>
  <c r="L72" i="2"/>
  <c r="K91" i="8" s="1"/>
  <c r="B86" i="2"/>
  <c r="F72" i="2"/>
  <c r="E91" i="8" s="1"/>
  <c r="B85" i="2"/>
  <c r="D84" i="2"/>
  <c r="C103" i="8" s="1"/>
  <c r="G87" i="2"/>
  <c r="G11" i="4" s="1"/>
  <c r="I72" i="2"/>
  <c r="H91" i="8" s="1"/>
  <c r="G53" i="2"/>
  <c r="D38" i="2"/>
  <c r="C47" i="8" s="1"/>
  <c r="H38" i="2"/>
  <c r="G47" i="8" s="1"/>
  <c r="F53" i="2"/>
  <c r="I38" i="2"/>
  <c r="H47" i="8" s="1"/>
  <c r="E38" i="2"/>
  <c r="D47" i="8" s="1"/>
  <c r="F38" i="2"/>
  <c r="E47" i="8" s="1"/>
  <c r="J39" i="2"/>
  <c r="E53" i="2"/>
  <c r="J38" i="2"/>
  <c r="I47" i="8" s="1"/>
  <c r="G38" i="2"/>
  <c r="F47" i="8" s="1"/>
  <c r="L38" i="2"/>
  <c r="K47" i="8" s="1"/>
  <c r="K38" i="2"/>
  <c r="J47" i="8" s="1"/>
  <c r="D53" i="2"/>
  <c r="C62" i="8" s="1"/>
  <c r="D274" i="2"/>
  <c r="C348" i="8" s="1"/>
  <c r="F274" i="2"/>
  <c r="H259" i="2"/>
  <c r="G333" i="8" s="1"/>
  <c r="D259" i="2"/>
  <c r="C333" i="8" s="1"/>
  <c r="I259" i="2"/>
  <c r="H333" i="8" s="1"/>
  <c r="E259" i="2"/>
  <c r="D333" i="8" s="1"/>
  <c r="F259" i="2"/>
  <c r="E333" i="8" s="1"/>
  <c r="D273" i="2"/>
  <c r="C347" i="8" s="1"/>
  <c r="D271" i="2"/>
  <c r="C345" i="8" s="1"/>
  <c r="G259" i="2"/>
  <c r="F333" i="8" s="1"/>
  <c r="L259" i="2"/>
  <c r="K333" i="8" s="1"/>
  <c r="B272" i="2"/>
  <c r="G274" i="2"/>
  <c r="B271" i="2"/>
  <c r="J259" i="2"/>
  <c r="I333" i="8" s="1"/>
  <c r="J260" i="2"/>
  <c r="E274" i="2"/>
  <c r="B273" i="2"/>
  <c r="D272" i="2"/>
  <c r="C346" i="8" s="1"/>
  <c r="K259" i="2"/>
  <c r="J333" i="8" s="1"/>
  <c r="D206" i="2"/>
  <c r="C260" i="8" s="1"/>
  <c r="F206" i="2"/>
  <c r="E260" i="8" s="1"/>
  <c r="I246" i="8"/>
  <c r="H191" i="2"/>
  <c r="G245" i="8" s="1"/>
  <c r="D191" i="2"/>
  <c r="C245" i="8" s="1"/>
  <c r="I191" i="2"/>
  <c r="H245" i="8" s="1"/>
  <c r="E191" i="2"/>
  <c r="D245" i="8" s="1"/>
  <c r="E206" i="2"/>
  <c r="D260" i="8" s="1"/>
  <c r="F191" i="2"/>
  <c r="E245" i="8" s="1"/>
  <c r="D205" i="2"/>
  <c r="C259" i="8" s="1"/>
  <c r="D203" i="2"/>
  <c r="C257" i="8" s="1"/>
  <c r="G191" i="2"/>
  <c r="F245" i="8" s="1"/>
  <c r="B205" i="2"/>
  <c r="D204" i="2"/>
  <c r="C258" i="8" s="1"/>
  <c r="L191" i="2"/>
  <c r="K245" i="8" s="1"/>
  <c r="K191" i="2"/>
  <c r="J245" i="8" s="1"/>
  <c r="B204" i="2"/>
  <c r="J191" i="2"/>
  <c r="I245" i="8" s="1"/>
  <c r="B203" i="2"/>
  <c r="G206" i="2"/>
  <c r="F260" i="8" s="1"/>
  <c r="E36" i="2"/>
  <c r="I21" i="2"/>
  <c r="E21" i="2"/>
  <c r="G36" i="2"/>
  <c r="J21" i="2"/>
  <c r="F21" i="2"/>
  <c r="G21" i="2"/>
  <c r="D21" i="2"/>
  <c r="D34" i="2"/>
  <c r="C38" i="8" s="1"/>
  <c r="B33" i="2"/>
  <c r="F36" i="2"/>
  <c r="K21" i="2"/>
  <c r="B34" i="2"/>
  <c r="J22" i="2"/>
  <c r="D35" i="2"/>
  <c r="C39" i="8" s="1"/>
  <c r="D36" i="2"/>
  <c r="C40" i="8" s="1"/>
  <c r="L21" i="2"/>
  <c r="D33" i="2"/>
  <c r="C37" i="8" s="1"/>
  <c r="H21" i="2"/>
  <c r="B35" i="2"/>
  <c r="AA4" i="11" l="1"/>
  <c r="R4" i="11"/>
  <c r="U4" i="11"/>
  <c r="T4" i="11"/>
  <c r="K4" i="11"/>
  <c r="N4" i="11"/>
  <c r="Q4" i="11"/>
  <c r="P4" i="11"/>
  <c r="AE4" i="11"/>
  <c r="W4" i="11"/>
  <c r="Z4" i="11"/>
  <c r="J4" i="11"/>
  <c r="AC4" i="11"/>
  <c r="M4" i="11"/>
  <c r="AB4" i="11"/>
  <c r="L4" i="11"/>
  <c r="E15" i="17"/>
  <c r="O4" i="11"/>
  <c r="G4" i="11"/>
  <c r="V4" i="11"/>
  <c r="F4" i="11"/>
  <c r="Y4" i="11"/>
  <c r="I4" i="11"/>
  <c r="X4" i="11"/>
  <c r="AC2" i="11"/>
  <c r="N5" i="11"/>
  <c r="P5" i="11"/>
  <c r="N2" i="11"/>
  <c r="T2" i="11"/>
  <c r="AD5" i="11"/>
  <c r="AF5" i="11"/>
  <c r="D2" i="11"/>
  <c r="AG5" i="11"/>
  <c r="K2" i="11"/>
  <c r="J2" i="11"/>
  <c r="D15" i="17"/>
  <c r="AE5" i="11"/>
  <c r="Z5" i="11"/>
  <c r="AC5" i="11"/>
  <c r="AB5" i="11"/>
  <c r="L5" i="11"/>
  <c r="O2" i="11"/>
  <c r="H2" i="11"/>
  <c r="Z2" i="11"/>
  <c r="Q2" i="11"/>
  <c r="O5" i="11"/>
  <c r="G5" i="11"/>
  <c r="V5" i="11"/>
  <c r="F5" i="11"/>
  <c r="Y5" i="11"/>
  <c r="I5" i="11"/>
  <c r="X5" i="11"/>
  <c r="H5" i="11"/>
  <c r="AD2" i="11"/>
  <c r="S2" i="11"/>
  <c r="F2" i="11"/>
  <c r="L2" i="11"/>
  <c r="AB2" i="11"/>
  <c r="E2" i="11"/>
  <c r="U2" i="11"/>
  <c r="W5" i="11"/>
  <c r="J5" i="11"/>
  <c r="M5" i="11"/>
  <c r="V2" i="11"/>
  <c r="AE2" i="11"/>
  <c r="X2" i="11"/>
  <c r="AG2" i="11"/>
  <c r="AA5" i="11"/>
  <c r="S5" i="11"/>
  <c r="R5" i="11"/>
  <c r="B5" i="11"/>
  <c r="U5" i="11"/>
  <c r="E5" i="11"/>
  <c r="T5" i="11"/>
  <c r="B2" i="11"/>
  <c r="G2" i="11"/>
  <c r="W2" i="11"/>
  <c r="R2" i="11"/>
  <c r="P2" i="11"/>
  <c r="AF2" i="11"/>
  <c r="I2" i="11"/>
  <c r="B112" i="5"/>
  <c r="U112" i="5"/>
  <c r="P112" i="5"/>
  <c r="B21" i="5"/>
  <c r="B106" i="5"/>
  <c r="C3" i="11"/>
  <c r="B82" i="5"/>
  <c r="C4" i="11"/>
  <c r="C5" i="11"/>
  <c r="B98" i="5"/>
  <c r="B51" i="5"/>
  <c r="B40" i="5"/>
  <c r="B13" i="5"/>
  <c r="B57" i="5"/>
  <c r="B16" i="5"/>
  <c r="B129" i="5"/>
  <c r="B35" i="5"/>
  <c r="B63" i="5"/>
  <c r="B117" i="5"/>
  <c r="B113" i="5"/>
  <c r="B85" i="5"/>
  <c r="B107" i="5"/>
  <c r="B92" i="5"/>
  <c r="B81" i="5"/>
  <c r="B67" i="5"/>
  <c r="B90" i="5"/>
  <c r="B104" i="5"/>
  <c r="B17" i="5"/>
  <c r="B100" i="5"/>
  <c r="B94" i="5"/>
  <c r="B10" i="5"/>
  <c r="B101" i="5"/>
  <c r="B20" i="5"/>
  <c r="B5" i="5"/>
  <c r="B45" i="5"/>
  <c r="B44" i="5"/>
  <c r="B52" i="5"/>
  <c r="B60" i="5"/>
  <c r="B24" i="5"/>
  <c r="B62" i="5"/>
  <c r="B42" i="5"/>
  <c r="B109" i="5"/>
  <c r="B41" i="5"/>
  <c r="B126" i="5"/>
  <c r="B128" i="5"/>
  <c r="B9" i="5"/>
  <c r="B54" i="5"/>
  <c r="B127" i="5"/>
  <c r="B124" i="5"/>
  <c r="B73" i="5"/>
  <c r="B116" i="5"/>
  <c r="B83" i="5"/>
  <c r="B34" i="5"/>
  <c r="B65" i="5"/>
  <c r="B74" i="5"/>
  <c r="B2" i="5"/>
  <c r="B22" i="5"/>
  <c r="B108" i="5"/>
  <c r="B118" i="5"/>
  <c r="B95" i="5"/>
  <c r="B120" i="5"/>
  <c r="B12" i="5"/>
  <c r="B39" i="5"/>
  <c r="B115" i="5"/>
  <c r="B91" i="5"/>
  <c r="B96" i="5"/>
  <c r="B7" i="5"/>
  <c r="B79" i="5"/>
  <c r="B71" i="5"/>
  <c r="B86" i="5"/>
  <c r="B76" i="5"/>
  <c r="B103" i="5"/>
  <c r="B38" i="5"/>
  <c r="B77" i="5"/>
  <c r="B97" i="5"/>
  <c r="B89" i="5"/>
  <c r="B93" i="5"/>
  <c r="B72" i="5"/>
  <c r="B19" i="5"/>
  <c r="B8" i="5"/>
  <c r="B32" i="5"/>
  <c r="B31" i="5"/>
  <c r="B50" i="5"/>
  <c r="B53" i="5"/>
  <c r="B46" i="5"/>
  <c r="B15" i="5"/>
  <c r="B23" i="5"/>
  <c r="B28" i="5"/>
  <c r="B68" i="5"/>
  <c r="B11" i="5"/>
  <c r="B36" i="5"/>
  <c r="B119" i="5"/>
  <c r="B114" i="5"/>
  <c r="B87" i="5"/>
  <c r="B37" i="5"/>
  <c r="B33" i="5"/>
  <c r="B26" i="5"/>
  <c r="B48" i="5"/>
  <c r="B61" i="5"/>
  <c r="B27" i="5"/>
  <c r="B122" i="5"/>
  <c r="B102" i="5"/>
  <c r="B3" i="5"/>
  <c r="B58" i="5"/>
  <c r="B64" i="5"/>
  <c r="B47" i="5"/>
  <c r="B4" i="5"/>
  <c r="B70" i="5"/>
  <c r="B14" i="5"/>
  <c r="B6" i="5"/>
  <c r="B49" i="5"/>
  <c r="B75" i="5"/>
  <c r="B29" i="5"/>
  <c r="B55" i="5"/>
  <c r="B84" i="5"/>
  <c r="B121" i="5"/>
  <c r="C2" i="11"/>
  <c r="B105" i="5"/>
  <c r="B43" i="5"/>
  <c r="B18" i="5"/>
  <c r="B80" i="5"/>
  <c r="B125" i="5"/>
  <c r="B78" i="5"/>
  <c r="B111" i="5"/>
  <c r="B69" i="5"/>
  <c r="B110" i="5"/>
  <c r="B66" i="5"/>
  <c r="B123" i="5"/>
  <c r="B99" i="5"/>
  <c r="B56" i="5"/>
  <c r="B30" i="5"/>
  <c r="B88" i="5"/>
  <c r="B25" i="5"/>
  <c r="B59" i="5"/>
  <c r="A59" i="8"/>
  <c r="A8" i="16"/>
  <c r="A61" i="8"/>
  <c r="A10" i="16"/>
  <c r="A60" i="8"/>
  <c r="A9" i="16"/>
  <c r="P104" i="5"/>
  <c r="U104" i="5"/>
  <c r="P18" i="5"/>
  <c r="U18" i="5"/>
  <c r="U5" i="5"/>
  <c r="P5" i="5"/>
  <c r="P129" i="5"/>
  <c r="U129" i="5"/>
  <c r="P122" i="5"/>
  <c r="U122" i="5"/>
  <c r="P82" i="5"/>
  <c r="U82" i="5"/>
  <c r="U74" i="5"/>
  <c r="P74" i="5"/>
  <c r="U71" i="5"/>
  <c r="P71" i="5"/>
  <c r="P70" i="5"/>
  <c r="U70" i="5"/>
  <c r="P9" i="5"/>
  <c r="U9" i="5"/>
  <c r="P54" i="5"/>
  <c r="U54" i="5"/>
  <c r="P31" i="5"/>
  <c r="U31" i="5"/>
  <c r="P115" i="5"/>
  <c r="U115" i="5"/>
  <c r="U43" i="5"/>
  <c r="P43" i="5"/>
  <c r="P51" i="5"/>
  <c r="U51" i="5"/>
  <c r="P48" i="5"/>
  <c r="U48" i="5"/>
  <c r="P44" i="5"/>
  <c r="U44" i="5"/>
  <c r="P17" i="5"/>
  <c r="U17" i="5"/>
  <c r="U47" i="5"/>
  <c r="P47" i="5"/>
  <c r="U106" i="5"/>
  <c r="P106" i="5"/>
  <c r="P13" i="5"/>
  <c r="U13" i="5"/>
  <c r="P8" i="5"/>
  <c r="U8" i="5"/>
  <c r="P124" i="5"/>
  <c r="U124" i="5"/>
  <c r="U10" i="5"/>
  <c r="P10" i="5"/>
  <c r="P30" i="5"/>
  <c r="U30" i="5"/>
  <c r="U85" i="5"/>
  <c r="P85" i="5"/>
  <c r="P24" i="5"/>
  <c r="U24" i="5"/>
  <c r="P3" i="5"/>
  <c r="U3" i="5"/>
  <c r="P118" i="5"/>
  <c r="U118" i="5"/>
  <c r="U11" i="5"/>
  <c r="P11" i="5"/>
  <c r="P126" i="5"/>
  <c r="U126" i="5"/>
  <c r="P4" i="5"/>
  <c r="U4" i="5"/>
  <c r="P125" i="5"/>
  <c r="U125" i="5"/>
  <c r="P40" i="5"/>
  <c r="U40" i="5"/>
  <c r="P45" i="5"/>
  <c r="U45" i="5"/>
  <c r="U93" i="5"/>
  <c r="P93" i="5"/>
  <c r="P113" i="5"/>
  <c r="U113" i="5"/>
  <c r="U15" i="5"/>
  <c r="P15" i="5"/>
  <c r="P33" i="5"/>
  <c r="U33" i="5"/>
  <c r="P34" i="5"/>
  <c r="U34" i="5"/>
  <c r="U108" i="5"/>
  <c r="P108" i="5"/>
  <c r="P63" i="5"/>
  <c r="U63" i="5"/>
  <c r="U90" i="5"/>
  <c r="P90" i="5"/>
  <c r="U77" i="5"/>
  <c r="P77" i="5"/>
  <c r="P97" i="5"/>
  <c r="U97" i="5"/>
  <c r="P59" i="5"/>
  <c r="U59" i="5"/>
  <c r="U107" i="5"/>
  <c r="P107" i="5"/>
  <c r="U12" i="5"/>
  <c r="P12" i="5"/>
  <c r="P81" i="5"/>
  <c r="U81" i="5"/>
  <c r="P128" i="5"/>
  <c r="U128" i="5"/>
  <c r="U52" i="5"/>
  <c r="P52" i="5"/>
  <c r="P98" i="5"/>
  <c r="U98" i="5"/>
  <c r="P94" i="5"/>
  <c r="U94" i="5"/>
  <c r="P57" i="5"/>
  <c r="U57" i="5"/>
  <c r="U39" i="5"/>
  <c r="P39" i="5"/>
  <c r="P25" i="5"/>
  <c r="U25" i="5"/>
  <c r="H257" i="2"/>
  <c r="G326" i="8" s="1"/>
  <c r="E2" i="4"/>
  <c r="C15" i="17" s="1"/>
  <c r="I312" i="8"/>
  <c r="P2" i="4"/>
  <c r="N15" i="17" s="1"/>
  <c r="B346" i="8"/>
  <c r="A272" i="2"/>
  <c r="B347" i="8"/>
  <c r="A273" i="2"/>
  <c r="B345" i="8"/>
  <c r="A271" i="2"/>
  <c r="G25" i="8"/>
  <c r="F25" i="8"/>
  <c r="D25" i="8"/>
  <c r="E25" i="8"/>
  <c r="K25" i="8"/>
  <c r="I25" i="8"/>
  <c r="H25" i="8"/>
  <c r="J25" i="8"/>
  <c r="C25" i="8"/>
  <c r="I136" i="8"/>
  <c r="I158" i="8"/>
  <c r="F40" i="8"/>
  <c r="H121" i="2"/>
  <c r="K107" i="2" s="1"/>
  <c r="E40" i="8"/>
  <c r="H138" i="2"/>
  <c r="I334" i="8"/>
  <c r="I290" i="8"/>
  <c r="I268" i="8"/>
  <c r="I224" i="8"/>
  <c r="I202" i="8"/>
  <c r="I180" i="8"/>
  <c r="I114" i="8"/>
  <c r="I92" i="8"/>
  <c r="I70" i="8"/>
  <c r="I48" i="8"/>
  <c r="I26" i="8"/>
  <c r="B61" i="8"/>
  <c r="H189" i="2"/>
  <c r="G238" i="8" s="1"/>
  <c r="B148" i="8"/>
  <c r="A119" i="2"/>
  <c r="B104" i="8"/>
  <c r="A85" i="2"/>
  <c r="B149" i="8"/>
  <c r="A120" i="2"/>
  <c r="B191" i="8"/>
  <c r="A152" i="2"/>
  <c r="H155" i="2"/>
  <c r="G194" i="8" s="1"/>
  <c r="B302" i="8"/>
  <c r="A238" i="2"/>
  <c r="B235" i="8"/>
  <c r="A186" i="2"/>
  <c r="B236" i="8"/>
  <c r="A187" i="2"/>
  <c r="B237" i="8"/>
  <c r="A188" i="2"/>
  <c r="B126" i="8"/>
  <c r="A102" i="2"/>
  <c r="B105" i="8"/>
  <c r="A86" i="2"/>
  <c r="B147" i="8"/>
  <c r="A118" i="2"/>
  <c r="B214" i="8"/>
  <c r="A170" i="2"/>
  <c r="B325" i="8"/>
  <c r="A256" i="2"/>
  <c r="B323" i="8"/>
  <c r="A254" i="2"/>
  <c r="B281" i="8"/>
  <c r="A222" i="2"/>
  <c r="H36" i="2"/>
  <c r="D40" i="8"/>
  <c r="B258" i="8"/>
  <c r="A204" i="2"/>
  <c r="B259" i="8"/>
  <c r="A205" i="2"/>
  <c r="H87" i="2"/>
  <c r="K73" i="2" s="1"/>
  <c r="H11" i="4" s="1"/>
  <c r="B193" i="8"/>
  <c r="A154" i="2"/>
  <c r="B192" i="8"/>
  <c r="A153" i="2"/>
  <c r="B301" i="8"/>
  <c r="A237" i="2"/>
  <c r="B170" i="8"/>
  <c r="A136" i="2"/>
  <c r="B215" i="8"/>
  <c r="A171" i="2"/>
  <c r="B324" i="8"/>
  <c r="A255" i="2"/>
  <c r="B280" i="8"/>
  <c r="A221" i="2"/>
  <c r="B127" i="8"/>
  <c r="A103" i="2"/>
  <c r="B103" i="8"/>
  <c r="A84" i="2"/>
  <c r="B83" i="8"/>
  <c r="A69" i="2"/>
  <c r="B279" i="8"/>
  <c r="A220" i="2"/>
  <c r="I4" i="8"/>
  <c r="B257" i="8"/>
  <c r="A203" i="2"/>
  <c r="B303" i="8"/>
  <c r="A239" i="2"/>
  <c r="B82" i="8"/>
  <c r="A68" i="2"/>
  <c r="B81" i="8"/>
  <c r="A67" i="2"/>
  <c r="B171" i="8"/>
  <c r="A137" i="2"/>
  <c r="B169" i="8"/>
  <c r="A135" i="2"/>
  <c r="B213" i="8"/>
  <c r="A169" i="2"/>
  <c r="B125" i="8"/>
  <c r="A101" i="2"/>
  <c r="B59" i="8"/>
  <c r="B60" i="8"/>
  <c r="H53" i="2"/>
  <c r="G62" i="8" s="1"/>
  <c r="H70" i="2"/>
  <c r="K56" i="2" s="1"/>
  <c r="A34" i="2"/>
  <c r="B38" i="8"/>
  <c r="A33" i="2"/>
  <c r="B37" i="8"/>
  <c r="E3" i="4"/>
  <c r="E348" i="8"/>
  <c r="F6" i="4"/>
  <c r="D62" i="8"/>
  <c r="E12" i="4"/>
  <c r="D150" i="8"/>
  <c r="E8" i="4"/>
  <c r="E304" i="8"/>
  <c r="F304" i="8"/>
  <c r="F4" i="4"/>
  <c r="E238" i="8"/>
  <c r="P16" i="4"/>
  <c r="F326" i="8"/>
  <c r="F18" i="8"/>
  <c r="E18" i="8"/>
  <c r="F5" i="4"/>
  <c r="D14" i="17" s="1"/>
  <c r="E282" i="8"/>
  <c r="E128" i="8"/>
  <c r="F128" i="8"/>
  <c r="A35" i="2"/>
  <c r="B39" i="8"/>
  <c r="H206" i="2"/>
  <c r="D348" i="8"/>
  <c r="E6" i="4"/>
  <c r="F348" i="8"/>
  <c r="G6" i="4"/>
  <c r="P12" i="4"/>
  <c r="F12" i="4"/>
  <c r="E62" i="8"/>
  <c r="F62" i="8"/>
  <c r="G12" i="4"/>
  <c r="F150" i="8"/>
  <c r="G8" i="4"/>
  <c r="E9" i="4"/>
  <c r="C9" i="17" s="1"/>
  <c r="F7" i="4"/>
  <c r="D11" i="17" s="1"/>
  <c r="E216" i="8"/>
  <c r="P7" i="4"/>
  <c r="E7" i="4"/>
  <c r="C11" i="17" s="1"/>
  <c r="D216" i="8"/>
  <c r="E326" i="8"/>
  <c r="A16" i="2"/>
  <c r="B15" i="8"/>
  <c r="A17" i="2"/>
  <c r="B16" i="8"/>
  <c r="F282" i="8"/>
  <c r="G5" i="4"/>
  <c r="E14" i="17" s="1"/>
  <c r="D282" i="8"/>
  <c r="E5" i="4"/>
  <c r="C14" i="17" s="1"/>
  <c r="F10" i="4"/>
  <c r="E10" i="4"/>
  <c r="C10" i="17" s="1"/>
  <c r="P3" i="4"/>
  <c r="N13" i="17" s="1"/>
  <c r="P6" i="4"/>
  <c r="H274" i="2"/>
  <c r="E106" i="8"/>
  <c r="D106" i="8"/>
  <c r="P8" i="4"/>
  <c r="F8" i="4"/>
  <c r="E150" i="8"/>
  <c r="E194" i="8"/>
  <c r="D194" i="8"/>
  <c r="P4" i="4"/>
  <c r="F84" i="8"/>
  <c r="G16" i="4"/>
  <c r="E16" i="4"/>
  <c r="C5" i="17" s="1"/>
  <c r="D84" i="8"/>
  <c r="F172" i="8"/>
  <c r="G9" i="4"/>
  <c r="F9" i="4"/>
  <c r="E172" i="8"/>
  <c r="G7" i="4"/>
  <c r="E11" i="17" s="1"/>
  <c r="F216" i="8"/>
  <c r="D326" i="8"/>
  <c r="D18" i="8"/>
  <c r="H19" i="2"/>
  <c r="P10" i="4"/>
  <c r="G10" i="4"/>
  <c r="E10" i="17" s="1"/>
  <c r="G3" i="4"/>
  <c r="F3" i="4"/>
  <c r="F106" i="8"/>
  <c r="F194" i="8"/>
  <c r="H240" i="2"/>
  <c r="D304" i="8"/>
  <c r="E4" i="4"/>
  <c r="D238" i="8"/>
  <c r="F238" i="8"/>
  <c r="G4" i="4"/>
  <c r="E2" i="17" s="1"/>
  <c r="E84" i="8"/>
  <c r="F16" i="4"/>
  <c r="P9" i="4"/>
  <c r="N9" i="17" s="1"/>
  <c r="H172" i="2"/>
  <c r="A18" i="2"/>
  <c r="B17" i="8"/>
  <c r="P5" i="4"/>
  <c r="N14" i="17" s="1"/>
  <c r="H223" i="2"/>
  <c r="H104" i="2"/>
  <c r="D128" i="8"/>
  <c r="D2" i="17" l="1"/>
  <c r="N16" i="17"/>
  <c r="D12" i="17"/>
  <c r="R60" i="5"/>
  <c r="Q60" i="5" s="1"/>
  <c r="L60" i="5" s="1"/>
  <c r="S60" i="5" s="1"/>
  <c r="E12" i="17"/>
  <c r="R84" i="5"/>
  <c r="Q84" i="5" s="1"/>
  <c r="L84" i="5" s="1"/>
  <c r="S84" i="5" s="1"/>
  <c r="R32" i="5"/>
  <c r="Q32" i="5" s="1"/>
  <c r="L32" i="5" s="1"/>
  <c r="S32" i="5" s="1"/>
  <c r="N12" i="17"/>
  <c r="R65" i="5"/>
  <c r="Q65" i="5" s="1"/>
  <c r="R62" i="5"/>
  <c r="Q62" i="5" s="1"/>
  <c r="L62" i="5" s="1"/>
  <c r="S62" i="5" s="1"/>
  <c r="R55" i="5"/>
  <c r="Q55" i="5" s="1"/>
  <c r="L55" i="5" s="1"/>
  <c r="S55" i="5" s="1"/>
  <c r="D4" i="17"/>
  <c r="E6" i="17"/>
  <c r="C12" i="17"/>
  <c r="E5" i="17"/>
  <c r="E4" i="17"/>
  <c r="E8" i="17"/>
  <c r="N3" i="17"/>
  <c r="E9" i="17"/>
  <c r="N4" i="17"/>
  <c r="C8" i="17"/>
  <c r="C2" i="17"/>
  <c r="N7" i="17"/>
  <c r="D9" i="17"/>
  <c r="N8" i="17"/>
  <c r="D13" i="17"/>
  <c r="D16" i="17"/>
  <c r="E7" i="17"/>
  <c r="C7" i="17"/>
  <c r="E13" i="17"/>
  <c r="D3" i="17"/>
  <c r="C4" i="17"/>
  <c r="C13" i="17"/>
  <c r="D7" i="17"/>
  <c r="N10" i="17"/>
  <c r="C6" i="17"/>
  <c r="E16" i="17"/>
  <c r="N2" i="17"/>
  <c r="D10" i="17"/>
  <c r="D5" i="17"/>
  <c r="C16" i="17"/>
  <c r="N5" i="17"/>
  <c r="N6" i="17"/>
  <c r="D6" i="17"/>
  <c r="R41" i="5"/>
  <c r="Q41" i="5" s="1"/>
  <c r="R115" i="5"/>
  <c r="Q115" i="5" s="1"/>
  <c r="L115" i="5" s="1"/>
  <c r="S115" i="5" s="1"/>
  <c r="R96" i="5"/>
  <c r="Q96" i="5" s="1"/>
  <c r="R91" i="5"/>
  <c r="Q91" i="5" s="1"/>
  <c r="R64" i="5"/>
  <c r="Q64" i="5" s="1"/>
  <c r="R8" i="5"/>
  <c r="Q8" i="5" s="1"/>
  <c r="R108" i="5"/>
  <c r="Q108" i="5" s="1"/>
  <c r="R21" i="5"/>
  <c r="Q21" i="5" s="1"/>
  <c r="R82" i="5"/>
  <c r="Q82" i="5" s="1"/>
  <c r="R28" i="5"/>
  <c r="Q28" i="5" s="1"/>
  <c r="R120" i="5"/>
  <c r="Q120" i="5" s="1"/>
  <c r="R36" i="5"/>
  <c r="Q36" i="5" s="1"/>
  <c r="R95" i="5"/>
  <c r="Q95" i="5" s="1"/>
  <c r="R19" i="5"/>
  <c r="Q19" i="5" s="1"/>
  <c r="R66" i="5"/>
  <c r="Q66" i="5" s="1"/>
  <c r="R43" i="5"/>
  <c r="Q43" i="5" s="1"/>
  <c r="R128" i="5"/>
  <c r="Q128" i="5" s="1"/>
  <c r="L128" i="5" s="1"/>
  <c r="S128" i="5" s="1"/>
  <c r="R101" i="5"/>
  <c r="Q101" i="5" s="1"/>
  <c r="R45" i="5"/>
  <c r="Q45" i="5" s="1"/>
  <c r="R39" i="5"/>
  <c r="Q39" i="5" s="1"/>
  <c r="L39" i="5" s="1"/>
  <c r="S39" i="5" s="1"/>
  <c r="R121" i="5"/>
  <c r="Q121" i="5" s="1"/>
  <c r="R56" i="5"/>
  <c r="Q56" i="5" s="1"/>
  <c r="R5" i="5"/>
  <c r="Q5" i="5" s="1"/>
  <c r="L5" i="5" s="1"/>
  <c r="S5" i="5" s="1"/>
  <c r="R37" i="5"/>
  <c r="Q37" i="5" s="1"/>
  <c r="R129" i="5"/>
  <c r="Q129" i="5" s="1"/>
  <c r="L129" i="5" s="1"/>
  <c r="S129" i="5" s="1"/>
  <c r="R117" i="5"/>
  <c r="Q117" i="5" s="1"/>
  <c r="R113" i="5"/>
  <c r="Q113" i="5" s="1"/>
  <c r="R111" i="5"/>
  <c r="Q111" i="5" s="1"/>
  <c r="R122" i="5"/>
  <c r="Q122" i="5" s="1"/>
  <c r="L122" i="5" s="1"/>
  <c r="S122" i="5" s="1"/>
  <c r="R76" i="5"/>
  <c r="Q76" i="5" s="1"/>
  <c r="R73" i="5"/>
  <c r="Q73" i="5" s="1"/>
  <c r="R57" i="5"/>
  <c r="Q57" i="5" s="1"/>
  <c r="R53" i="5"/>
  <c r="Q53" i="5" s="1"/>
  <c r="R24" i="5"/>
  <c r="Q24" i="5" s="1"/>
  <c r="R69" i="5"/>
  <c r="Q69" i="5" s="1"/>
  <c r="R77" i="5"/>
  <c r="Q77" i="5" s="1"/>
  <c r="R54" i="5"/>
  <c r="Q54" i="5" s="1"/>
  <c r="R33" i="5"/>
  <c r="Q33" i="5" s="1"/>
  <c r="L33" i="5" s="1"/>
  <c r="S33" i="5" s="1"/>
  <c r="R17" i="5"/>
  <c r="Q17" i="5" s="1"/>
  <c r="R12" i="5"/>
  <c r="Q12" i="5" s="1"/>
  <c r="R35" i="5"/>
  <c r="Q35" i="5" s="1"/>
  <c r="R85" i="5"/>
  <c r="Q85" i="5" s="1"/>
  <c r="L85" i="5" s="1"/>
  <c r="S85" i="5" s="1"/>
  <c r="R87" i="5"/>
  <c r="Q87" i="5" s="1"/>
  <c r="R80" i="5"/>
  <c r="Q80" i="5" s="1"/>
  <c r="R3" i="5"/>
  <c r="Q3" i="5" s="1"/>
  <c r="L3" i="5" s="1"/>
  <c r="S3" i="5" s="1"/>
  <c r="R99" i="5"/>
  <c r="Q99" i="5" s="1"/>
  <c r="R102" i="5"/>
  <c r="Q102" i="5" s="1"/>
  <c r="R125" i="5"/>
  <c r="Q125" i="5" s="1"/>
  <c r="L125" i="5" s="1"/>
  <c r="S125" i="5" s="1"/>
  <c r="R105" i="5"/>
  <c r="Q105" i="5" s="1"/>
  <c r="R74" i="5"/>
  <c r="Q74" i="5" s="1"/>
  <c r="R88" i="5"/>
  <c r="Q88" i="5" s="1"/>
  <c r="R92" i="5"/>
  <c r="Q92" i="5" s="1"/>
  <c r="R25" i="5"/>
  <c r="Q25" i="5" s="1"/>
  <c r="R70" i="5"/>
  <c r="Q70" i="5" s="1"/>
  <c r="R118" i="5"/>
  <c r="Q118" i="5" s="1"/>
  <c r="R126" i="5"/>
  <c r="Q126" i="5" s="1"/>
  <c r="R78" i="5"/>
  <c r="Q78" i="5" s="1"/>
  <c r="R10" i="5"/>
  <c r="Q10" i="5" s="1"/>
  <c r="R58" i="5"/>
  <c r="Q58" i="5" s="1"/>
  <c r="R52" i="5"/>
  <c r="Q52" i="5" s="1"/>
  <c r="R50" i="5"/>
  <c r="Q50" i="5" s="1"/>
  <c r="R44" i="5"/>
  <c r="Q44" i="5" s="1"/>
  <c r="R31" i="5"/>
  <c r="Q31" i="5" s="1"/>
  <c r="L31" i="5" s="1"/>
  <c r="S31" i="5" s="1"/>
  <c r="R123" i="5"/>
  <c r="Q123" i="5" s="1"/>
  <c r="R27" i="5"/>
  <c r="Q27" i="5" s="1"/>
  <c r="R47" i="5"/>
  <c r="Q47" i="5" s="1"/>
  <c r="L47" i="5" s="1"/>
  <c r="S47" i="5" s="1"/>
  <c r="R71" i="5"/>
  <c r="Q71" i="5" s="1"/>
  <c r="L71" i="5" s="1"/>
  <c r="S71" i="5" s="1"/>
  <c r="R72" i="5"/>
  <c r="Q72" i="5" s="1"/>
  <c r="R30" i="5"/>
  <c r="Q30" i="5" s="1"/>
  <c r="R2" i="5"/>
  <c r="Q2" i="5" s="1"/>
  <c r="R16" i="5"/>
  <c r="Q16" i="5" s="1"/>
  <c r="R4" i="5"/>
  <c r="Q4" i="5" s="1"/>
  <c r="R18" i="5"/>
  <c r="Q18" i="5" s="1"/>
  <c r="R29" i="5"/>
  <c r="Q29" i="5" s="1"/>
  <c r="R68" i="5"/>
  <c r="Q68" i="5" s="1"/>
  <c r="R22" i="5"/>
  <c r="Q22" i="5" s="1"/>
  <c r="R67" i="5"/>
  <c r="Q67" i="5" s="1"/>
  <c r="R26" i="5"/>
  <c r="Q26" i="5" s="1"/>
  <c r="R79" i="5"/>
  <c r="Q79" i="5" s="1"/>
  <c r="R13" i="5"/>
  <c r="Q13" i="5" s="1"/>
  <c r="R42" i="5"/>
  <c r="Q42" i="5" s="1"/>
  <c r="R15" i="5"/>
  <c r="Q15" i="5" s="1"/>
  <c r="L15" i="5" s="1"/>
  <c r="S15" i="5" s="1"/>
  <c r="R93" i="5"/>
  <c r="Q93" i="5" s="1"/>
  <c r="R63" i="5"/>
  <c r="Q63" i="5" s="1"/>
  <c r="L63" i="5" s="1"/>
  <c r="S63" i="5" s="1"/>
  <c r="R34" i="5"/>
  <c r="Q34" i="5" s="1"/>
  <c r="R40" i="5"/>
  <c r="Q40" i="5" s="1"/>
  <c r="L40" i="5" s="1"/>
  <c r="S40" i="5" s="1"/>
  <c r="R38" i="5"/>
  <c r="Q38" i="5" s="1"/>
  <c r="R86" i="5"/>
  <c r="Q86" i="5" s="1"/>
  <c r="R112" i="5"/>
  <c r="Q112" i="5" s="1"/>
  <c r="L112" i="5" s="1"/>
  <c r="S112" i="5" s="1"/>
  <c r="R83" i="5"/>
  <c r="Q83" i="5" s="1"/>
  <c r="R114" i="5"/>
  <c r="Q114" i="5" s="1"/>
  <c r="R116" i="5"/>
  <c r="Q116" i="5" s="1"/>
  <c r="R119" i="5"/>
  <c r="Q119" i="5" s="1"/>
  <c r="R127" i="5"/>
  <c r="Q127" i="5" s="1"/>
  <c r="R106" i="5"/>
  <c r="Q106" i="5" s="1"/>
  <c r="R75" i="5"/>
  <c r="Q75" i="5" s="1"/>
  <c r="R61" i="5"/>
  <c r="Q61" i="5" s="1"/>
  <c r="R46" i="5"/>
  <c r="Q46" i="5" s="1"/>
  <c r="R59" i="5"/>
  <c r="Q59" i="5" s="1"/>
  <c r="R51" i="5"/>
  <c r="Q51" i="5" s="1"/>
  <c r="R7" i="5"/>
  <c r="Q7" i="5" s="1"/>
  <c r="R124" i="5"/>
  <c r="Q124" i="5" s="1"/>
  <c r="L124" i="5" s="1"/>
  <c r="S124" i="5" s="1"/>
  <c r="R11" i="5"/>
  <c r="Q11" i="5" s="1"/>
  <c r="R109" i="5"/>
  <c r="Q109" i="5" s="1"/>
  <c r="R89" i="5"/>
  <c r="Q89" i="5" s="1"/>
  <c r="R94" i="5"/>
  <c r="Q94" i="5" s="1"/>
  <c r="L94" i="5" s="1"/>
  <c r="S94" i="5" s="1"/>
  <c r="R97" i="5"/>
  <c r="Q97" i="5" s="1"/>
  <c r="R100" i="5"/>
  <c r="Q100" i="5" s="1"/>
  <c r="R103" i="5"/>
  <c r="Q103" i="5" s="1"/>
  <c r="R104" i="5"/>
  <c r="Q104" i="5" s="1"/>
  <c r="R107" i="5"/>
  <c r="Q107" i="5" s="1"/>
  <c r="L107" i="5" s="1"/>
  <c r="S107" i="5" s="1"/>
  <c r="R110" i="5"/>
  <c r="Q110" i="5" s="1"/>
  <c r="R20" i="5"/>
  <c r="Q20" i="5" s="1"/>
  <c r="R14" i="5"/>
  <c r="Q14" i="5" s="1"/>
  <c r="R6" i="5"/>
  <c r="Q6" i="5" s="1"/>
  <c r="R23" i="5"/>
  <c r="Q23" i="5" s="1"/>
  <c r="R81" i="5"/>
  <c r="Q81" i="5" s="1"/>
  <c r="R98" i="5"/>
  <c r="Q98" i="5" s="1"/>
  <c r="R90" i="5"/>
  <c r="Q90" i="5" s="1"/>
  <c r="L90" i="5" s="1"/>
  <c r="S90" i="5" s="1"/>
  <c r="R9" i="5"/>
  <c r="Q9" i="5" s="1"/>
  <c r="L9" i="5" s="1"/>
  <c r="S9" i="5" s="1"/>
  <c r="R49" i="5"/>
  <c r="Q49" i="5" s="1"/>
  <c r="R48" i="5"/>
  <c r="Q48" i="5" s="1"/>
  <c r="L48" i="5" s="1"/>
  <c r="S48" i="5" s="1"/>
  <c r="E19" i="4"/>
  <c r="C18" i="17" s="1"/>
  <c r="G19" i="4"/>
  <c r="E18" i="17" s="1"/>
  <c r="P19" i="4"/>
  <c r="N18" i="17" s="1"/>
  <c r="F19" i="4"/>
  <c r="K192" i="2"/>
  <c r="L192" i="2" s="1"/>
  <c r="G260" i="8"/>
  <c r="K243" i="2"/>
  <c r="L243" i="2" s="1"/>
  <c r="Q2" i="4" s="1"/>
  <c r="D8" i="17"/>
  <c r="N11" i="17"/>
  <c r="E3" i="17"/>
  <c r="C3" i="17"/>
  <c r="L65" i="5"/>
  <c r="S65" i="5" s="1"/>
  <c r="A49" i="16"/>
  <c r="A347" i="8"/>
  <c r="A48" i="16"/>
  <c r="A346" i="8"/>
  <c r="A47" i="16"/>
  <c r="A345" i="8"/>
  <c r="H8" i="4"/>
  <c r="L107" i="2"/>
  <c r="G150" i="8"/>
  <c r="J136" i="8"/>
  <c r="K136" i="8" s="1"/>
  <c r="A37" i="8"/>
  <c r="A5" i="16"/>
  <c r="A213" i="8"/>
  <c r="A29" i="16"/>
  <c r="A279" i="8"/>
  <c r="A38" i="16"/>
  <c r="A258" i="8"/>
  <c r="A36" i="16"/>
  <c r="A323" i="8"/>
  <c r="A44" i="16"/>
  <c r="A105" i="8"/>
  <c r="A16" i="16"/>
  <c r="A235" i="8"/>
  <c r="A32" i="16"/>
  <c r="A17" i="8"/>
  <c r="A4" i="16"/>
  <c r="A171" i="8"/>
  <c r="A25" i="16"/>
  <c r="A281" i="8"/>
  <c r="A40" i="16"/>
  <c r="A257" i="8"/>
  <c r="A35" i="16"/>
  <c r="A191" i="8"/>
  <c r="A26" i="16"/>
  <c r="A38" i="8"/>
  <c r="A6" i="16"/>
  <c r="A81" i="8"/>
  <c r="A11" i="16"/>
  <c r="A303" i="8"/>
  <c r="A43" i="16"/>
  <c r="A170" i="8"/>
  <c r="A24" i="16"/>
  <c r="A193" i="8"/>
  <c r="A28" i="16"/>
  <c r="A147" i="8"/>
  <c r="A20" i="16"/>
  <c r="A302" i="8"/>
  <c r="A42" i="16"/>
  <c r="G172" i="8"/>
  <c r="K124" i="2"/>
  <c r="A82" i="8"/>
  <c r="A12" i="16"/>
  <c r="A103" i="8"/>
  <c r="A14" i="16"/>
  <c r="A215" i="8"/>
  <c r="A31" i="16"/>
  <c r="A192" i="8"/>
  <c r="A27" i="16"/>
  <c r="A214" i="8"/>
  <c r="A30" i="16"/>
  <c r="A237" i="8"/>
  <c r="A34" i="16"/>
  <c r="A16" i="8"/>
  <c r="A3" i="16"/>
  <c r="A104" i="8"/>
  <c r="A15" i="16"/>
  <c r="A148" i="8"/>
  <c r="A21" i="16"/>
  <c r="A125" i="8"/>
  <c r="A17" i="16"/>
  <c r="A169" i="8"/>
  <c r="A23" i="16"/>
  <c r="A83" i="8"/>
  <c r="A13" i="16"/>
  <c r="A127" i="8"/>
  <c r="A19" i="16"/>
  <c r="A280" i="8"/>
  <c r="A39" i="16"/>
  <c r="A324" i="8"/>
  <c r="A45" i="16"/>
  <c r="A301" i="8"/>
  <c r="A41" i="16"/>
  <c r="A259" i="8"/>
  <c r="A37" i="16"/>
  <c r="A325" i="8"/>
  <c r="A46" i="16"/>
  <c r="A126" i="8"/>
  <c r="A18" i="16"/>
  <c r="A236" i="8"/>
  <c r="A33" i="16"/>
  <c r="A15" i="8"/>
  <c r="A2" i="16"/>
  <c r="A39" i="8"/>
  <c r="A7" i="16"/>
  <c r="A149" i="8"/>
  <c r="A22" i="16"/>
  <c r="G106" i="8"/>
  <c r="G84" i="8"/>
  <c r="K39" i="2"/>
  <c r="K175" i="2"/>
  <c r="K141" i="2"/>
  <c r="L56" i="2"/>
  <c r="J70" i="8"/>
  <c r="K70" i="8" s="1"/>
  <c r="K22" i="2"/>
  <c r="G40" i="8"/>
  <c r="L73" i="2"/>
  <c r="Q11" i="4" s="1"/>
  <c r="J92" i="8"/>
  <c r="K92" i="8" s="1"/>
  <c r="K90" i="2"/>
  <c r="G128" i="8"/>
  <c r="K209" i="2"/>
  <c r="G282" i="8"/>
  <c r="G216" i="8"/>
  <c r="K158" i="2"/>
  <c r="K260" i="2"/>
  <c r="G348" i="8"/>
  <c r="H16" i="4"/>
  <c r="K226" i="2"/>
  <c r="G304" i="8"/>
  <c r="G18" i="8"/>
  <c r="K5" i="2"/>
  <c r="H3" i="4" l="1"/>
  <c r="J246" i="8"/>
  <c r="K246" i="8" s="1"/>
  <c r="H2" i="4"/>
  <c r="J312" i="8"/>
  <c r="K312" i="8" s="1"/>
  <c r="D18" i="17"/>
  <c r="L43" i="5"/>
  <c r="S43" i="5" s="1"/>
  <c r="L69" i="5"/>
  <c r="S69" i="5" s="1"/>
  <c r="L109" i="5"/>
  <c r="S109" i="5" s="1"/>
  <c r="L88" i="5"/>
  <c r="S88" i="5" s="1"/>
  <c r="L64" i="5"/>
  <c r="S64" i="5" s="1"/>
  <c r="L42" i="5"/>
  <c r="S42" i="5" s="1"/>
  <c r="L49" i="5"/>
  <c r="S49" i="5" s="1"/>
  <c r="L110" i="5"/>
  <c r="S110" i="5" s="1"/>
  <c r="L74" i="5"/>
  <c r="S74" i="5" s="1"/>
  <c r="L111" i="5"/>
  <c r="S111" i="5" s="1"/>
  <c r="L53" i="5"/>
  <c r="S53" i="5" s="1"/>
  <c r="L61" i="5"/>
  <c r="S61" i="5" s="1"/>
  <c r="L87" i="5"/>
  <c r="S87" i="5" s="1"/>
  <c r="L41" i="5"/>
  <c r="S41" i="5" s="1"/>
  <c r="L75" i="5"/>
  <c r="S75" i="5" s="1"/>
  <c r="L68" i="5"/>
  <c r="S68" i="5" s="1"/>
  <c r="L37" i="5"/>
  <c r="S37" i="5" s="1"/>
  <c r="L29" i="5"/>
  <c r="S29" i="5" s="1"/>
  <c r="L89" i="5"/>
  <c r="S89" i="5" s="1"/>
  <c r="L58" i="5"/>
  <c r="S58" i="5" s="1"/>
  <c r="L91" i="5"/>
  <c r="S91" i="5" s="1"/>
  <c r="L23" i="5"/>
  <c r="S23" i="5" s="1"/>
  <c r="L77" i="5"/>
  <c r="S77" i="5" s="1"/>
  <c r="L10" i="5"/>
  <c r="S10" i="5" s="1"/>
  <c r="L59" i="5"/>
  <c r="S59" i="5" s="1"/>
  <c r="L104" i="5"/>
  <c r="S104" i="5" s="1"/>
  <c r="L44" i="5"/>
  <c r="S44" i="5" s="1"/>
  <c r="L76" i="5"/>
  <c r="S76" i="5" s="1"/>
  <c r="L26" i="5"/>
  <c r="S26" i="5" s="1"/>
  <c r="L18" i="5"/>
  <c r="S18" i="5" s="1"/>
  <c r="L56" i="5"/>
  <c r="S56" i="5" s="1"/>
  <c r="L28" i="5"/>
  <c r="S28" i="5" s="1"/>
  <c r="L72" i="5"/>
  <c r="S72" i="5" s="1"/>
  <c r="L95" i="5"/>
  <c r="S95" i="5" s="1"/>
  <c r="L96" i="5"/>
  <c r="S96" i="5" s="1"/>
  <c r="L36" i="5"/>
  <c r="S36" i="5" s="1"/>
  <c r="L80" i="5"/>
  <c r="S80" i="5" s="1"/>
  <c r="L102" i="5"/>
  <c r="S102" i="5" s="1"/>
  <c r="L83" i="5"/>
  <c r="S83" i="5" s="1"/>
  <c r="L86" i="5"/>
  <c r="S86" i="5" s="1"/>
  <c r="L98" i="5"/>
  <c r="S98" i="5" s="1"/>
  <c r="L45" i="5"/>
  <c r="S45" i="5" s="1"/>
  <c r="L30" i="5"/>
  <c r="S30" i="5" s="1"/>
  <c r="L51" i="5"/>
  <c r="S51" i="5" s="1"/>
  <c r="L2" i="5"/>
  <c r="S2" i="5" s="1"/>
  <c r="L103" i="5"/>
  <c r="S103" i="5" s="1"/>
  <c r="L123" i="5"/>
  <c r="S123" i="5" s="1"/>
  <c r="L105" i="5"/>
  <c r="S105" i="5" s="1"/>
  <c r="L20" i="5"/>
  <c r="S20" i="5" s="1"/>
  <c r="L67" i="5"/>
  <c r="S67" i="5" s="1"/>
  <c r="L46" i="5"/>
  <c r="S46" i="5" s="1"/>
  <c r="L121" i="5"/>
  <c r="S121" i="5" s="1"/>
  <c r="L19" i="5"/>
  <c r="S19" i="5" s="1"/>
  <c r="L127" i="5"/>
  <c r="S127" i="5" s="1"/>
  <c r="L78" i="5"/>
  <c r="S78" i="5" s="1"/>
  <c r="L35" i="5"/>
  <c r="S35" i="5" s="1"/>
  <c r="L14" i="5"/>
  <c r="S14" i="5" s="1"/>
  <c r="L21" i="5"/>
  <c r="S21" i="5" s="1"/>
  <c r="L66" i="5"/>
  <c r="S66" i="5" s="1"/>
  <c r="L12" i="5"/>
  <c r="S12" i="5" s="1"/>
  <c r="L57" i="5"/>
  <c r="S57" i="5" s="1"/>
  <c r="L106" i="5"/>
  <c r="S106" i="5" s="1"/>
  <c r="L97" i="5"/>
  <c r="S97" i="5" s="1"/>
  <c r="L81" i="5"/>
  <c r="S81" i="5" s="1"/>
  <c r="L70" i="5"/>
  <c r="S70" i="5" s="1"/>
  <c r="L24" i="5"/>
  <c r="S24" i="5" s="1"/>
  <c r="L126" i="5"/>
  <c r="S126" i="5" s="1"/>
  <c r="L93" i="5"/>
  <c r="S93" i="5" s="1"/>
  <c r="L116" i="5"/>
  <c r="S116" i="5" s="1"/>
  <c r="L50" i="5"/>
  <c r="S50" i="5" s="1"/>
  <c r="L73" i="5"/>
  <c r="S73" i="5" s="1"/>
  <c r="L16" i="5"/>
  <c r="S16" i="5" s="1"/>
  <c r="L27" i="5"/>
  <c r="S27" i="5" s="1"/>
  <c r="L99" i="5"/>
  <c r="S99" i="5" s="1"/>
  <c r="L117" i="5"/>
  <c r="S117" i="5" s="1"/>
  <c r="L79" i="5"/>
  <c r="S79" i="5" s="1"/>
  <c r="L101" i="5"/>
  <c r="S101" i="5" s="1"/>
  <c r="L114" i="5"/>
  <c r="S114" i="5" s="1"/>
  <c r="L22" i="5"/>
  <c r="S22" i="5" s="1"/>
  <c r="L119" i="5"/>
  <c r="S119" i="5" s="1"/>
  <c r="L38" i="5"/>
  <c r="S38" i="5" s="1"/>
  <c r="L92" i="5"/>
  <c r="S92" i="5" s="1"/>
  <c r="L6" i="5"/>
  <c r="S6" i="5" s="1"/>
  <c r="L120" i="5"/>
  <c r="S120" i="5" s="1"/>
  <c r="L7" i="5"/>
  <c r="S7" i="5" s="1"/>
  <c r="L100" i="5"/>
  <c r="S100" i="5" s="1"/>
  <c r="L82" i="5"/>
  <c r="S82" i="5" s="1"/>
  <c r="L13" i="5"/>
  <c r="S13" i="5" s="1"/>
  <c r="L108" i="5"/>
  <c r="S108" i="5" s="1"/>
  <c r="L25" i="5"/>
  <c r="S25" i="5" s="1"/>
  <c r="L17" i="5"/>
  <c r="S17" i="5" s="1"/>
  <c r="L11" i="5"/>
  <c r="S11" i="5" s="1"/>
  <c r="L34" i="5"/>
  <c r="S34" i="5" s="1"/>
  <c r="L113" i="5"/>
  <c r="S113" i="5" s="1"/>
  <c r="L54" i="5"/>
  <c r="S54" i="5" s="1"/>
  <c r="L8" i="5"/>
  <c r="S8" i="5" s="1"/>
  <c r="L118" i="5"/>
  <c r="S118" i="5" s="1"/>
  <c r="L4" i="5"/>
  <c r="S4" i="5" s="1"/>
  <c r="L52" i="5"/>
  <c r="S52" i="5" s="1"/>
  <c r="J114" i="8"/>
  <c r="K114" i="8" s="1"/>
  <c r="H14" i="4"/>
  <c r="L141" i="2"/>
  <c r="Q13" i="4" s="1"/>
  <c r="H13" i="4"/>
  <c r="J4" i="8"/>
  <c r="K4" i="8" s="1"/>
  <c r="H15" i="4"/>
  <c r="J290" i="8"/>
  <c r="K290" i="8" s="1"/>
  <c r="Q8" i="4"/>
  <c r="H12" i="4"/>
  <c r="J268" i="8"/>
  <c r="K268" i="8" s="1"/>
  <c r="J202" i="8"/>
  <c r="K202" i="8" s="1"/>
  <c r="J224" i="8"/>
  <c r="K224" i="8" s="1"/>
  <c r="J334" i="8"/>
  <c r="K334" i="8" s="1"/>
  <c r="J48" i="8"/>
  <c r="K48" i="8" s="1"/>
  <c r="L39" i="2"/>
  <c r="Q3" i="4"/>
  <c r="H4" i="4"/>
  <c r="J158" i="8"/>
  <c r="K158" i="8" s="1"/>
  <c r="L124" i="2"/>
  <c r="H9" i="4"/>
  <c r="F9" i="17" s="1"/>
  <c r="J180" i="8"/>
  <c r="K180" i="8" s="1"/>
  <c r="L175" i="2"/>
  <c r="Q16" i="4"/>
  <c r="L22" i="2"/>
  <c r="Q10" i="4" s="1"/>
  <c r="J26" i="8"/>
  <c r="K26" i="8" s="1"/>
  <c r="H10" i="4"/>
  <c r="L260" i="2"/>
  <c r="H6" i="4"/>
  <c r="F16" i="17" s="1"/>
  <c r="L90" i="2"/>
  <c r="Q14" i="4" s="1"/>
  <c r="L226" i="2"/>
  <c r="L5" i="2"/>
  <c r="Q15" i="4" s="1"/>
  <c r="L209" i="2"/>
  <c r="H5" i="4"/>
  <c r="L158" i="2"/>
  <c r="H7" i="4"/>
  <c r="F11" i="17" s="1"/>
  <c r="O15" i="17" l="1"/>
  <c r="F12" i="17"/>
  <c r="F10" i="17"/>
  <c r="F8" i="17"/>
  <c r="F4" i="17"/>
  <c r="F13" i="17"/>
  <c r="F14" i="17"/>
  <c r="F6" i="17"/>
  <c r="F3" i="17"/>
  <c r="F7" i="17"/>
  <c r="F15" i="17"/>
  <c r="F5" i="17"/>
  <c r="F2" i="17"/>
  <c r="H19" i="4"/>
  <c r="F18" i="17" s="1"/>
  <c r="O10" i="17"/>
  <c r="Q12" i="4"/>
  <c r="Q9" i="4"/>
  <c r="C2" i="15"/>
  <c r="Q4" i="4"/>
  <c r="O3" i="17" s="1"/>
  <c r="Q6" i="4"/>
  <c r="Q5" i="4"/>
  <c r="Q7" i="4"/>
  <c r="O8" i="17" s="1"/>
  <c r="O2" i="17" l="1"/>
  <c r="R6" i="4"/>
  <c r="R2" i="4"/>
  <c r="R13" i="4"/>
  <c r="R12" i="4"/>
  <c r="R14" i="4"/>
  <c r="R4" i="4"/>
  <c r="R15" i="4"/>
  <c r="P14" i="17" s="1"/>
  <c r="R11" i="4"/>
  <c r="P11" i="17" s="1"/>
  <c r="R3" i="4"/>
  <c r="R7" i="4"/>
  <c r="R5" i="4"/>
  <c r="O6" i="17"/>
  <c r="R9" i="4"/>
  <c r="O5" i="17"/>
  <c r="O7" i="17"/>
  <c r="O13" i="17"/>
  <c r="R10" i="4"/>
  <c r="R8" i="4"/>
  <c r="P8" i="17" s="1"/>
  <c r="R16" i="4"/>
  <c r="P16" i="17" s="1"/>
  <c r="C14" i="4"/>
  <c r="C2" i="4"/>
  <c r="C8" i="4"/>
  <c r="C3" i="4"/>
  <c r="C13" i="4"/>
  <c r="C15" i="4"/>
  <c r="C16" i="4"/>
  <c r="C10" i="4"/>
  <c r="C11" i="4"/>
  <c r="O16" i="17"/>
  <c r="C6" i="4"/>
  <c r="O9" i="17"/>
  <c r="C9" i="4"/>
  <c r="A9" i="17" s="1"/>
  <c r="O14" i="17"/>
  <c r="C5" i="4"/>
  <c r="O12" i="17"/>
  <c r="C4" i="4"/>
  <c r="O11" i="17"/>
  <c r="C7" i="4"/>
  <c r="O4" i="17"/>
  <c r="C12" i="4"/>
  <c r="Q19" i="4"/>
  <c r="O18" i="17" s="1"/>
  <c r="P4" i="17"/>
  <c r="B2" i="15"/>
  <c r="L2" i="15"/>
  <c r="J3" i="15"/>
  <c r="I5" i="15"/>
  <c r="I4" i="15"/>
  <c r="D4" i="15"/>
  <c r="J4" i="15"/>
  <c r="G3" i="15"/>
  <c r="L3" i="15"/>
  <c r="H3" i="15"/>
  <c r="D3" i="15"/>
  <c r="B4" i="15"/>
  <c r="L4" i="15"/>
  <c r="E5" i="15"/>
  <c r="E3" i="15"/>
  <c r="H4" i="15"/>
  <c r="L5" i="15"/>
  <c r="K5" i="15"/>
  <c r="K3" i="15"/>
  <c r="H5" i="15"/>
  <c r="F4" i="15"/>
  <c r="C3" i="15"/>
  <c r="D5" i="15"/>
  <c r="F5" i="15"/>
  <c r="F3" i="15"/>
  <c r="B5" i="15"/>
  <c r="B3" i="15"/>
  <c r="G5" i="15"/>
  <c r="E4" i="15"/>
  <c r="K4" i="15"/>
  <c r="G4" i="15"/>
  <c r="C5" i="15"/>
  <c r="C4" i="15"/>
  <c r="I3" i="15"/>
  <c r="J5" i="15"/>
  <c r="J2" i="15"/>
  <c r="H2" i="15"/>
  <c r="F2" i="15"/>
  <c r="D2" i="15"/>
  <c r="G2" i="15"/>
  <c r="I2" i="15"/>
  <c r="K2" i="15"/>
  <c r="E2" i="15"/>
  <c r="P12" i="17" l="1"/>
  <c r="P6" i="17"/>
  <c r="P3" i="17"/>
  <c r="A16" i="17"/>
  <c r="P9" i="17"/>
  <c r="A8" i="17"/>
  <c r="P13" i="17"/>
  <c r="P7" i="17"/>
  <c r="P5" i="17"/>
  <c r="A2" i="17"/>
  <c r="A10" i="17"/>
  <c r="A15" i="17"/>
  <c r="A6" i="17"/>
  <c r="A7" i="17"/>
  <c r="A12" i="17"/>
  <c r="A3" i="17"/>
  <c r="A13" i="17"/>
  <c r="P2" i="17"/>
  <c r="P10" i="17"/>
  <c r="A4" i="17"/>
  <c r="A11" i="17"/>
  <c r="A14" i="17"/>
  <c r="A5" i="17"/>
  <c r="P15" i="17"/>
  <c r="N20" i="4"/>
  <c r="L19" i="17" s="1"/>
  <c r="Q20" i="4"/>
  <c r="O19" i="17" s="1"/>
  <c r="E20" i="4"/>
  <c r="C19" i="17" s="1"/>
  <c r="H20" i="4"/>
  <c r="F19" i="17" s="1"/>
  <c r="P20" i="4"/>
  <c r="N19" i="17" s="1"/>
  <c r="L20" i="4"/>
  <c r="J19" i="17" s="1"/>
  <c r="K20" i="4"/>
  <c r="I19" i="17" s="1"/>
  <c r="F20" i="4"/>
  <c r="D19" i="17" s="1"/>
  <c r="M20" i="4"/>
  <c r="K19" i="17" s="1"/>
  <c r="O20" i="4"/>
  <c r="M19" i="17" s="1"/>
  <c r="G20" i="4"/>
  <c r="E19" i="17" s="1"/>
  <c r="J20" i="4"/>
  <c r="H19" i="17" s="1"/>
  <c r="J133" i="5" l="1"/>
  <c r="J135" i="5" s="1"/>
  <c r="J136" i="5" s="1"/>
  <c r="G133" i="5"/>
  <c r="G135" i="5" s="1"/>
  <c r="G136" i="5" s="1"/>
  <c r="I133" i="5"/>
  <c r="H133" i="5"/>
  <c r="H135" i="5" l="1"/>
  <c r="H136" i="5" s="1"/>
  <c r="I135" i="5"/>
  <c r="I136" i="5" s="1"/>
</calcChain>
</file>

<file path=xl/sharedStrings.xml><?xml version="1.0" encoding="utf-8"?>
<sst xmlns="http://schemas.openxmlformats.org/spreadsheetml/2006/main" count="955" uniqueCount="394">
  <si>
    <t>School</t>
  </si>
  <si>
    <t>Grade</t>
  </si>
  <si>
    <t>Game 1</t>
  </si>
  <si>
    <t>Game 2</t>
  </si>
  <si>
    <t>Game 3</t>
  </si>
  <si>
    <t>Total</t>
  </si>
  <si>
    <t>Name</t>
  </si>
  <si>
    <t>Baker 1</t>
  </si>
  <si>
    <t>Baker 2</t>
  </si>
  <si>
    <t>Baker 3</t>
  </si>
  <si>
    <t>Baker 4</t>
  </si>
  <si>
    <t>Baker 5</t>
  </si>
  <si>
    <t>School Name</t>
  </si>
  <si>
    <t>Team/Ind</t>
  </si>
  <si>
    <t>Player1 Grade</t>
  </si>
  <si>
    <t>Player2 Grade</t>
  </si>
  <si>
    <t>Player 3 Grade</t>
  </si>
  <si>
    <t>Player 4 Grade</t>
  </si>
  <si>
    <t>Player 5 Grade</t>
  </si>
  <si>
    <t>Player 6 Grade</t>
  </si>
  <si>
    <t>Player 7 Grade</t>
  </si>
  <si>
    <t>Player 8 Grade</t>
  </si>
  <si>
    <t>Place</t>
  </si>
  <si>
    <t>Regulation Total</t>
  </si>
  <si>
    <t>Baker Total</t>
  </si>
  <si>
    <t>Team Total</t>
  </si>
  <si>
    <t>Baker 6</t>
  </si>
  <si>
    <t>(Coach's Signature)</t>
  </si>
  <si>
    <t>School ID</t>
  </si>
  <si>
    <t>Asst Coach 1</t>
  </si>
  <si>
    <t>Mascot</t>
  </si>
  <si>
    <t>Colors</t>
  </si>
  <si>
    <t>Head Coach</t>
  </si>
  <si>
    <t>Coach Cell</t>
  </si>
  <si>
    <t>Coach Email</t>
  </si>
  <si>
    <t>Player 1 First Name</t>
  </si>
  <si>
    <t>Player 1 Last Name</t>
  </si>
  <si>
    <t>Player 2 First Name</t>
  </si>
  <si>
    <t>Player 2 Last Name</t>
  </si>
  <si>
    <t>Player 3 First Name</t>
  </si>
  <si>
    <t>Player 3 Last Name</t>
  </si>
  <si>
    <t>Player 4 First Name</t>
  </si>
  <si>
    <t>Player 4 Last Name</t>
  </si>
  <si>
    <t>Player 5 First Name</t>
  </si>
  <si>
    <t>Player 5 Last Name</t>
  </si>
  <si>
    <t>Player 6 First Name</t>
  </si>
  <si>
    <t>Player 6 Last Name</t>
  </si>
  <si>
    <t>Player 7 First Name</t>
  </si>
  <si>
    <t>Player 7 Last Name</t>
  </si>
  <si>
    <t>Player 8 First Name</t>
  </si>
  <si>
    <t>Player 8 Last Name</t>
  </si>
  <si>
    <t>First Name</t>
  </si>
  <si>
    <t>Last Name</t>
  </si>
  <si>
    <t>ID</t>
  </si>
  <si>
    <t xml:space="preserve">Head Coach: </t>
  </si>
  <si>
    <t>Asst Coach</t>
  </si>
  <si>
    <t>RETURN THIS SIGNED SCORE SHEET TO THE OFFICIAL SCORER.</t>
  </si>
  <si>
    <t xml:space="preserve">If a bowler is substituted during a regulation game, enter that game's score on one of the substitution lines. DO NOT enter that score for any bowler listed. </t>
  </si>
  <si>
    <t>BAKER GAMES: Enter the scores of each baker game in the appropriate box.  RETURN THIS SIGNED SCORE SHEET TO THE OFFICIAL SCORER.</t>
  </si>
  <si>
    <t>Score Sheet Text 1</t>
  </si>
  <si>
    <t>Score Sheet Text 2</t>
  </si>
  <si>
    <t>Score Sheet Text 3</t>
  </si>
  <si>
    <t xml:space="preserve">Scores Approved By: </t>
  </si>
  <si>
    <t>IQ?</t>
  </si>
  <si>
    <t>IQ Count</t>
  </si>
  <si>
    <t>TOTAL PINS:</t>
  </si>
  <si>
    <t>FIELD AVERAGE:</t>
  </si>
  <si>
    <t>TQ=1 thru 8</t>
  </si>
  <si>
    <t>Sub Scores</t>
  </si>
  <si>
    <t>Sub Score Totals</t>
  </si>
  <si>
    <t>SCHOOL ID</t>
  </si>
  <si>
    <t>Sub Score Counts</t>
  </si>
  <si>
    <t>Field Totals</t>
  </si>
  <si>
    <t>Field Average</t>
  </si>
  <si>
    <t>Score Total Above</t>
  </si>
  <si>
    <t>Score Count Above</t>
  </si>
  <si>
    <t>Out of Cut</t>
  </si>
  <si>
    <t>Max</t>
  </si>
  <si>
    <t>Q=4</t>
  </si>
  <si>
    <t># of Bowlers</t>
  </si>
  <si>
    <t>Total Bowlers and Coaches</t>
  </si>
  <si>
    <t>BUCHTEL</t>
  </si>
  <si>
    <t>Team</t>
  </si>
  <si>
    <t>ANNETTE ECONOMUS</t>
  </si>
  <si>
    <t>216-408-2023</t>
  </si>
  <si>
    <t>aeconomu@apslearns.org</t>
  </si>
  <si>
    <t/>
  </si>
  <si>
    <t>GRIFFINS</t>
  </si>
  <si>
    <t>BLACK, WHITE AND RED OR SILVER</t>
  </si>
  <si>
    <t>JERRELL</t>
  </si>
  <si>
    <t>JAMES</t>
  </si>
  <si>
    <t>10</t>
  </si>
  <si>
    <t>JAYLEN</t>
  </si>
  <si>
    <t>INGRAM</t>
  </si>
  <si>
    <t>QI'ZIAH</t>
  </si>
  <si>
    <t>MARKS</t>
  </si>
  <si>
    <t>ANTONIO</t>
  </si>
  <si>
    <t>JACKSON</t>
  </si>
  <si>
    <t>12</t>
  </si>
  <si>
    <t>QI'MARREON</t>
  </si>
  <si>
    <t>TAROINE</t>
  </si>
  <si>
    <t>BARTON</t>
  </si>
  <si>
    <t>Annette Economus</t>
  </si>
  <si>
    <t>CANTON CENTRAL CATHOLIC</t>
  </si>
  <si>
    <t>TAYLOR DEVAUL</t>
  </si>
  <si>
    <t>330-949-0290</t>
  </si>
  <si>
    <t>tsturm1176@yahoo.com</t>
  </si>
  <si>
    <t>KRISSY MITTAS</t>
  </si>
  <si>
    <t>CRUSADERS</t>
  </si>
  <si>
    <t>GREEN AND WHITE</t>
  </si>
  <si>
    <t>TIM</t>
  </si>
  <si>
    <t>SIEBER</t>
  </si>
  <si>
    <t>SHORT</t>
  </si>
  <si>
    <t>PHILIP</t>
  </si>
  <si>
    <t>YINGLING</t>
  </si>
  <si>
    <t>LOGAN</t>
  </si>
  <si>
    <t>GAWLAK</t>
  </si>
  <si>
    <t>11</t>
  </si>
  <si>
    <t>BRAYLAN</t>
  </si>
  <si>
    <t>GIOVANNI</t>
  </si>
  <si>
    <t>DISABATO</t>
  </si>
  <si>
    <t>NATHAN</t>
  </si>
  <si>
    <t>ANDERSON</t>
  </si>
  <si>
    <t>VITO</t>
  </si>
  <si>
    <t>MARINO</t>
  </si>
  <si>
    <t>Harland Stebbins III</t>
  </si>
  <si>
    <t>kasbud@msn.com</t>
  </si>
  <si>
    <t>CANTON SOUTH</t>
  </si>
  <si>
    <t>BRIAN  GATES</t>
  </si>
  <si>
    <t>330-324-6025</t>
  </si>
  <si>
    <t>bgates300csb@gmail.com</t>
  </si>
  <si>
    <t>JEREMY NOLL</t>
  </si>
  <si>
    <t>WILDCATS</t>
  </si>
  <si>
    <t>RED AND GRAY</t>
  </si>
  <si>
    <t>HUNTER</t>
  </si>
  <si>
    <t>SMITH</t>
  </si>
  <si>
    <t>DERICK</t>
  </si>
  <si>
    <t>FOWLER-KEAGY</t>
  </si>
  <si>
    <t>NATE</t>
  </si>
  <si>
    <t>MORRIS</t>
  </si>
  <si>
    <t>DILLON</t>
  </si>
  <si>
    <t>CHESSMAN</t>
  </si>
  <si>
    <t>XAVIER</t>
  </si>
  <si>
    <t>WILLIAMS</t>
  </si>
  <si>
    <t>Brian Gates</t>
  </si>
  <si>
    <t>CRESTWOOD</t>
  </si>
  <si>
    <t>ADAM HORNER</t>
  </si>
  <si>
    <t>330-606-2189</t>
  </si>
  <si>
    <t>horner340@yahoo.com</t>
  </si>
  <si>
    <t>ANNETTE THOMPSON</t>
  </si>
  <si>
    <t>RED DEVILS</t>
  </si>
  <si>
    <t>KALEB</t>
  </si>
  <si>
    <t>MARTIN</t>
  </si>
  <si>
    <t>CHASE</t>
  </si>
  <si>
    <t>THOMPSON</t>
  </si>
  <si>
    <t>9</t>
  </si>
  <si>
    <t>JAKOB</t>
  </si>
  <si>
    <t>TAYLOR</t>
  </si>
  <si>
    <t>AARON</t>
  </si>
  <si>
    <t>FRANEK</t>
  </si>
  <si>
    <t>CARTER</t>
  </si>
  <si>
    <t>DESATNIK</t>
  </si>
  <si>
    <t>MATT</t>
  </si>
  <si>
    <t>WRIGHT</t>
  </si>
  <si>
    <t>TREY</t>
  </si>
  <si>
    <t>LAMENDOLA</t>
  </si>
  <si>
    <t>Adam Horner</t>
  </si>
  <si>
    <t>CUY. VALLEY CHRISTIAN ACAD.</t>
  </si>
  <si>
    <t>JAMES FISHEL II</t>
  </si>
  <si>
    <t>330-283-2144</t>
  </si>
  <si>
    <t>ofishel14@yahoo.com</t>
  </si>
  <si>
    <t>JIM FISHEL</t>
  </si>
  <si>
    <t>ROYALS</t>
  </si>
  <si>
    <t>ROYAL BLUE, WHITE AND BLACK</t>
  </si>
  <si>
    <t>CJ</t>
  </si>
  <si>
    <t>MARSHALL</t>
  </si>
  <si>
    <t>WIGGERS</t>
  </si>
  <si>
    <t>NICK</t>
  </si>
  <si>
    <t>MYERS</t>
  </si>
  <si>
    <t>NEO</t>
  </si>
  <si>
    <t>MCFADDEN</t>
  </si>
  <si>
    <t>HUDSON</t>
  </si>
  <si>
    <t>BAZEMORE</t>
  </si>
  <si>
    <t>OWEN</t>
  </si>
  <si>
    <t>LEE</t>
  </si>
  <si>
    <t>JACOB</t>
  </si>
  <si>
    <t>GOULD</t>
  </si>
  <si>
    <t>BENJAMIN</t>
  </si>
  <si>
    <t>MEYBAUM</t>
  </si>
  <si>
    <t>James Fishel II</t>
  </si>
  <si>
    <t>EAST CANTON</t>
  </si>
  <si>
    <t>TODD THOMAS</t>
  </si>
  <si>
    <t>330-418-2202</t>
  </si>
  <si>
    <t>ttspeedy@frontier.com</t>
  </si>
  <si>
    <t>MARK HUNT</t>
  </si>
  <si>
    <t>HORNETS</t>
  </si>
  <si>
    <t>BLUE AND GOLD</t>
  </si>
  <si>
    <t>ZAIDEN</t>
  </si>
  <si>
    <t>SHERROD</t>
  </si>
  <si>
    <t>TYLER</t>
  </si>
  <si>
    <t>STEIGERWALD</t>
  </si>
  <si>
    <t>SPENCER</t>
  </si>
  <si>
    <t>STUBBLEFIELD</t>
  </si>
  <si>
    <t>BRAYLEN</t>
  </si>
  <si>
    <t>JUTE</t>
  </si>
  <si>
    <t>BUEHLER</t>
  </si>
  <si>
    <t>COLLINS</t>
  </si>
  <si>
    <t>ISUM</t>
  </si>
  <si>
    <t>Craig Linerode</t>
  </si>
  <si>
    <t>craig.linerode@osnaburglocal.org</t>
  </si>
  <si>
    <t>FIELD</t>
  </si>
  <si>
    <t>SCOTT  BOWER</t>
  </si>
  <si>
    <t>216-925-2143</t>
  </si>
  <si>
    <t>scott.bower@fieldlocalschools.org</t>
  </si>
  <si>
    <t>FALCONS</t>
  </si>
  <si>
    <t>RED AND WHITE</t>
  </si>
  <si>
    <t>RYAN</t>
  </si>
  <si>
    <t>ROOSA</t>
  </si>
  <si>
    <t>PEYTON</t>
  </si>
  <si>
    <t>HOVER</t>
  </si>
  <si>
    <t>TRISTAN</t>
  </si>
  <si>
    <t>REUTING</t>
  </si>
  <si>
    <t>JOEY</t>
  </si>
  <si>
    <t>DILWORTH</t>
  </si>
  <si>
    <t>CALEB</t>
  </si>
  <si>
    <t>BRASTINE</t>
  </si>
  <si>
    <t>KALEL</t>
  </si>
  <si>
    <t>HOLMES</t>
  </si>
  <si>
    <t>KUCALABA</t>
  </si>
  <si>
    <t>Scott Bower</t>
  </si>
  <si>
    <t>GARFIELD</t>
  </si>
  <si>
    <t>HOWARD MOORE</t>
  </si>
  <si>
    <t>440-935-0977</t>
  </si>
  <si>
    <t>hambone5555@yahoo.com</t>
  </si>
  <si>
    <t>JOE BRIGHAM</t>
  </si>
  <si>
    <t>G-MEN</t>
  </si>
  <si>
    <t>BLACK AND GOLD</t>
  </si>
  <si>
    <t>PARKER</t>
  </si>
  <si>
    <t>BROADWATER</t>
  </si>
  <si>
    <t>COLIN</t>
  </si>
  <si>
    <t>CUPPLES</t>
  </si>
  <si>
    <t>JADEN</t>
  </si>
  <si>
    <t>LANSBERRY-FORMAN</t>
  </si>
  <si>
    <t>ALEX</t>
  </si>
  <si>
    <t>GREENBERG</t>
  </si>
  <si>
    <t>JAYDEN</t>
  </si>
  <si>
    <t>SALOR</t>
  </si>
  <si>
    <t>DANIEL</t>
  </si>
  <si>
    <t>MCIE</t>
  </si>
  <si>
    <t>BRODY</t>
  </si>
  <si>
    <t>JUSTICE</t>
  </si>
  <si>
    <t>Howard Moore</t>
  </si>
  <si>
    <t>LAKE CENTER CHRISTIAN</t>
  </si>
  <si>
    <t>LYLE MISENER</t>
  </si>
  <si>
    <t>330-415-2800</t>
  </si>
  <si>
    <t>lmisener@lccs.com</t>
  </si>
  <si>
    <t>ED SMITH</t>
  </si>
  <si>
    <t>TIGERS</t>
  </si>
  <si>
    <t>ROYAL BLUE AND GOLD</t>
  </si>
  <si>
    <t>STIREWALT</t>
  </si>
  <si>
    <t>BRANT</t>
  </si>
  <si>
    <t>ROBERTS</t>
  </si>
  <si>
    <t>CARSON</t>
  </si>
  <si>
    <t>EBY</t>
  </si>
  <si>
    <t>LUKE</t>
  </si>
  <si>
    <t>YODER</t>
  </si>
  <si>
    <t>ZEKE</t>
  </si>
  <si>
    <t>CONLEY</t>
  </si>
  <si>
    <t>STAN</t>
  </si>
  <si>
    <t>KEVER</t>
  </si>
  <si>
    <t>Lyle Misener</t>
  </si>
  <si>
    <t>RAVENNA</t>
  </si>
  <si>
    <t>KELLY CHAMP</t>
  </si>
  <si>
    <t>330-281-8898</t>
  </si>
  <si>
    <t>kelly.champ@ravennaschools.us</t>
  </si>
  <si>
    <t>DJ MADDEN</t>
  </si>
  <si>
    <t>RAVENS</t>
  </si>
  <si>
    <t>ROYAL BLUE, RED AND WHITE</t>
  </si>
  <si>
    <t>STEFANSIC</t>
  </si>
  <si>
    <t>FULLER</t>
  </si>
  <si>
    <t>PETER</t>
  </si>
  <si>
    <t>JENNINGS</t>
  </si>
  <si>
    <t>SCHUELLER</t>
  </si>
  <si>
    <t>JERIAH</t>
  </si>
  <si>
    <t>MILLER</t>
  </si>
  <si>
    <t>KIERAN</t>
  </si>
  <si>
    <t>ROSANDER</t>
  </si>
  <si>
    <t>JOSEPH</t>
  </si>
  <si>
    <t>Kelly Champ</t>
  </si>
  <si>
    <t>Kelly.champ@ravennaschools.us</t>
  </si>
  <si>
    <t>ROOTSTOWN</t>
  </si>
  <si>
    <t>THOMAS BUTCHER</t>
  </si>
  <si>
    <t>330 310-6923</t>
  </si>
  <si>
    <t>abutcher602@gmail.com</t>
  </si>
  <si>
    <t>BRIAN BOVEINGTON</t>
  </si>
  <si>
    <t>ROVERS</t>
  </si>
  <si>
    <t>NAVY BLUE AND WHITE</t>
  </si>
  <si>
    <t>SEAN</t>
  </si>
  <si>
    <t>BOVEINGTON</t>
  </si>
  <si>
    <t>STEVENS</t>
  </si>
  <si>
    <t>ANTHONY</t>
  </si>
  <si>
    <t>CAMBARERI</t>
  </si>
  <si>
    <t>MOOREHEAD</t>
  </si>
  <si>
    <t>JUSTIN</t>
  </si>
  <si>
    <t>ELIJAH</t>
  </si>
  <si>
    <t>BIRCH</t>
  </si>
  <si>
    <t>BEN</t>
  </si>
  <si>
    <t>KLINE</t>
  </si>
  <si>
    <t>Thomas Butcher</t>
  </si>
  <si>
    <t>SPRINGFIELD</t>
  </si>
  <si>
    <t>DANA FLOYD</t>
  </si>
  <si>
    <t>330-524-1495</t>
  </si>
  <si>
    <t>sp_floyd@springfieldspartans.org</t>
  </si>
  <si>
    <t>MICHAEL KEYS</t>
  </si>
  <si>
    <t>SPARTANS</t>
  </si>
  <si>
    <t>MICHAEL</t>
  </si>
  <si>
    <t>KNOX</t>
  </si>
  <si>
    <t>GEOFFREY</t>
  </si>
  <si>
    <t>BUCKSAR</t>
  </si>
  <si>
    <t>IAN</t>
  </si>
  <si>
    <t>HARTMAN</t>
  </si>
  <si>
    <t>RYLAN</t>
  </si>
  <si>
    <t>SLUSSER</t>
  </si>
  <si>
    <t>WYATT</t>
  </si>
  <si>
    <t>KEYS</t>
  </si>
  <si>
    <t>KIM</t>
  </si>
  <si>
    <t>TRIWAY</t>
  </si>
  <si>
    <t>VINCE YODER</t>
  </si>
  <si>
    <t>330-465-7809</t>
  </si>
  <si>
    <t>vwybowl@yahoo.com</t>
  </si>
  <si>
    <t>CORBY ANDERSON</t>
  </si>
  <si>
    <t>TITANS</t>
  </si>
  <si>
    <t>PURPLE, GRAY AND WHITE</t>
  </si>
  <si>
    <t>FIESLER</t>
  </si>
  <si>
    <t>ZACH</t>
  </si>
  <si>
    <t>GEORGE</t>
  </si>
  <si>
    <t>MAXTON</t>
  </si>
  <si>
    <t>AERON</t>
  </si>
  <si>
    <t>MESHEW</t>
  </si>
  <si>
    <t>JONATHON</t>
  </si>
  <si>
    <t>EIKLEBERRY</t>
  </si>
  <si>
    <t>Vincent Yoder</t>
  </si>
  <si>
    <t>TUSLAW</t>
  </si>
  <si>
    <t>Ind</t>
  </si>
  <si>
    <t>DAVID BURKETT</t>
  </si>
  <si>
    <t>330-265-7310</t>
  </si>
  <si>
    <t>dburkett@tuslawschools.org</t>
  </si>
  <si>
    <t>MUSTANGS</t>
  </si>
  <si>
    <t>BLUE AND WHITE</t>
  </si>
  <si>
    <t>CAMERON</t>
  </si>
  <si>
    <t>KILGORE</t>
  </si>
  <si>
    <t>David Burkett</t>
  </si>
  <si>
    <t>UNITED</t>
  </si>
  <si>
    <t>GARY HEROLD JR</t>
  </si>
  <si>
    <t>330-341-9508</t>
  </si>
  <si>
    <t>fgatorfan@yahoo.com</t>
  </si>
  <si>
    <t>TRAVIS BAILEY</t>
  </si>
  <si>
    <t>GOLDEN EAGLES</t>
  </si>
  <si>
    <t>ETHAN</t>
  </si>
  <si>
    <t>HIVELY</t>
  </si>
  <si>
    <t>HOFFEE</t>
  </si>
  <si>
    <t>PATRICK</t>
  </si>
  <si>
    <t>BRYAN</t>
  </si>
  <si>
    <t>JOSH</t>
  </si>
  <si>
    <t>HAWKINS</t>
  </si>
  <si>
    <t>PRESTON</t>
  </si>
  <si>
    <t>FURLONG</t>
  </si>
  <si>
    <t>HULL</t>
  </si>
  <si>
    <t>Gary Herold Jr</t>
  </si>
  <si>
    <t>WOODRIDGE</t>
  </si>
  <si>
    <t>KEITH SHOVESTULL</t>
  </si>
  <si>
    <t>330-608-1957</t>
  </si>
  <si>
    <t>kshovestull@woodridge.k12.oh.us</t>
  </si>
  <si>
    <t>SAM BERGDORF</t>
  </si>
  <si>
    <t>BULLDOGS</t>
  </si>
  <si>
    <t>MAROON, WHITE AND SILVER</t>
  </si>
  <si>
    <t>SALA</t>
  </si>
  <si>
    <t>MAUSSA</t>
  </si>
  <si>
    <t>ONDASH</t>
  </si>
  <si>
    <t>MAX</t>
  </si>
  <si>
    <t>PORTER</t>
  </si>
  <si>
    <t>WEST</t>
  </si>
  <si>
    <t>MASON</t>
  </si>
  <si>
    <t>BRAGG</t>
  </si>
  <si>
    <t>ERICK</t>
  </si>
  <si>
    <t>AYALA</t>
  </si>
  <si>
    <t>BRANDON</t>
  </si>
  <si>
    <t>RATHBUN</t>
  </si>
  <si>
    <t>Keith Shovestull</t>
  </si>
  <si>
    <t>CAREY</t>
  </si>
  <si>
    <t>BARNES</t>
  </si>
  <si>
    <t>COLTON</t>
  </si>
  <si>
    <t>STANOJEVIC</t>
  </si>
  <si>
    <t>SAYLOR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</si>
</sst>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u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 wrapText="1"/>
    </xf>
    <xf numFmtId="0" fontId="4" fillId="4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0" xfId="0" applyFont="1" applyFill="1"/>
    <xf numFmtId="0" fontId="9" fillId="0" borderId="0" xfId="0" applyFont="1" applyAlignment="1">
      <alignment horizontal="center"/>
    </xf>
    <xf numFmtId="0" fontId="8" fillId="0" borderId="1" xfId="0" applyFont="1" applyBorder="1"/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2" fillId="0" borderId="0" xfId="0" applyFont="1"/>
    <xf numFmtId="0" fontId="16" fillId="0" borderId="0" xfId="0" applyFont="1"/>
    <xf numFmtId="0" fontId="0" fillId="0" borderId="2" xfId="0" applyBorder="1" applyAlignment="1">
      <alignment horizontal="right"/>
    </xf>
    <xf numFmtId="0" fontId="3" fillId="0" borderId="5" xfId="0" applyFont="1" applyBorder="1"/>
    <xf numFmtId="0" fontId="0" fillId="0" borderId="3" xfId="0" applyBorder="1"/>
    <xf numFmtId="0" fontId="17" fillId="0" borderId="4" xfId="0" applyFont="1" applyBorder="1" applyAlignment="1">
      <alignment horizontal="right"/>
    </xf>
    <xf numFmtId="0" fontId="3" fillId="0" borderId="3" xfId="0" applyFont="1" applyBorder="1"/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7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2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4" fillId="0" borderId="12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4" fillId="0" borderId="12" xfId="0" applyFont="1" applyBorder="1"/>
    <xf numFmtId="0" fontId="0" fillId="0" borderId="4" xfId="0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0" fontId="0" fillId="0" borderId="0" xfId="0" quotePrefix="1"/>
    <xf numFmtId="0" fontId="2" fillId="2" borderId="0" xfId="0" applyFont="1" applyFill="1"/>
    <xf numFmtId="0" fontId="8" fillId="2" borderId="12" xfId="0" applyFont="1" applyFill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0" fillId="0" borderId="17" xfId="0" applyBorder="1" applyAlignment="1">
      <alignment horizontal="center"/>
    </xf>
    <xf numFmtId="0" fontId="4" fillId="4" borderId="17" xfId="0" applyFont="1" applyFill="1" applyBorder="1"/>
    <xf numFmtId="0" fontId="4" fillId="0" borderId="17" xfId="0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8" xfId="0" applyFont="1" applyBorder="1"/>
    <xf numFmtId="0" fontId="4" fillId="0" borderId="8" xfId="0" applyFont="1" applyBorder="1" applyAlignment="1">
      <alignment horizontal="center"/>
    </xf>
    <xf numFmtId="0" fontId="4" fillId="4" borderId="8" xfId="0" applyFont="1" applyFill="1" applyBorder="1"/>
    <xf numFmtId="0" fontId="4" fillId="0" borderId="8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4" fillId="4" borderId="19" xfId="0" applyFont="1" applyFill="1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6" fillId="0" borderId="19" xfId="0" applyFont="1" applyBorder="1" applyAlignment="1">
      <alignment horizontal="right"/>
    </xf>
    <xf numFmtId="0" fontId="6" fillId="0" borderId="19" xfId="0" applyFont="1" applyBorder="1"/>
    <xf numFmtId="0" fontId="20" fillId="5" borderId="0" xfId="0" applyFont="1" applyFill="1"/>
    <xf numFmtId="0" fontId="4" fillId="4" borderId="20" xfId="0" applyFont="1" applyFill="1" applyBorder="1"/>
    <xf numFmtId="0" fontId="21" fillId="0" borderId="0" xfId="0" applyFont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4" fillId="0" borderId="20" xfId="0" applyFont="1" applyBorder="1"/>
    <xf numFmtId="0" fontId="4" fillId="0" borderId="20" xfId="0" applyFont="1" applyBorder="1" applyAlignment="1">
      <alignment horizontal="center"/>
    </xf>
    <xf numFmtId="0" fontId="4" fillId="0" borderId="2" xfId="0" applyFont="1" applyBorder="1"/>
    <xf numFmtId="0" fontId="4" fillId="0" borderId="20" xfId="0" applyFont="1" applyBorder="1" applyAlignment="1">
      <alignment horizontal="right"/>
    </xf>
    <xf numFmtId="0" fontId="4" fillId="0" borderId="21" xfId="0" applyFont="1" applyBorder="1"/>
    <xf numFmtId="0" fontId="4" fillId="4" borderId="21" xfId="0" applyFont="1" applyFill="1" applyBorder="1"/>
    <xf numFmtId="0" fontId="4" fillId="0" borderId="23" xfId="0" applyFont="1" applyBorder="1" applyAlignment="1">
      <alignment horizontal="center"/>
    </xf>
    <xf numFmtId="0" fontId="4" fillId="0" borderId="23" xfId="0" applyFont="1" applyBorder="1"/>
    <xf numFmtId="0" fontId="4" fillId="4" borderId="23" xfId="0" applyFont="1" applyFill="1" applyBorder="1"/>
    <xf numFmtId="0" fontId="4" fillId="0" borderId="22" xfId="0" applyFont="1" applyBorder="1" applyAlignment="1">
      <alignment horizontal="center"/>
    </xf>
    <xf numFmtId="0" fontId="4" fillId="0" borderId="22" xfId="0" applyFont="1" applyBorder="1"/>
    <xf numFmtId="0" fontId="4" fillId="4" borderId="22" xfId="0" applyFont="1" applyFill="1" applyBorder="1"/>
    <xf numFmtId="0" fontId="19" fillId="0" borderId="24" xfId="1" applyFont="1" applyBorder="1" applyAlignment="1">
      <alignment horizontal="right" wrapText="1"/>
    </xf>
    <xf numFmtId="0" fontId="19" fillId="0" borderId="24" xfId="1" applyFont="1" applyBorder="1" applyAlignment="1">
      <alignment wrapText="1"/>
    </xf>
    <xf numFmtId="164" fontId="19" fillId="0" borderId="24" xfId="1" applyNumberFormat="1" applyFont="1" applyBorder="1" applyAlignment="1">
      <alignment horizontal="right" wrapText="1"/>
    </xf>
    <xf numFmtId="0" fontId="4" fillId="0" borderId="25" xfId="0" applyFont="1" applyBorder="1" applyAlignment="1">
      <alignment horizontal="center"/>
    </xf>
    <xf numFmtId="0" fontId="4" fillId="0" borderId="25" xfId="0" applyFont="1" applyBorder="1"/>
    <xf numFmtId="0" fontId="4" fillId="4" borderId="25" xfId="0" applyFont="1" applyFill="1" applyBorder="1"/>
    <xf numFmtId="0" fontId="23" fillId="0" borderId="26" xfId="0" applyFont="1" applyBorder="1" applyAlignment="1">
      <alignment horizontal="right" vertical="center" wrapText="1"/>
    </xf>
    <xf numFmtId="0" fontId="23" fillId="0" borderId="26" xfId="0" applyFont="1" applyBorder="1" applyAlignment="1">
      <alignment vertical="center" wrapText="1"/>
    </xf>
    <xf numFmtId="164" fontId="23" fillId="0" borderId="26" xfId="0" applyNumberFormat="1" applyFont="1" applyBorder="1" applyAlignment="1">
      <alignment horizontal="right" vertical="center" wrapText="1"/>
    </xf>
    <xf numFmtId="0" fontId="14" fillId="6" borderId="9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Border="1"/>
  </cellXfs>
  <cellStyles count="2">
    <cellStyle name="Normal" xfId="0" builtinId="0"/>
    <cellStyle name="Normal_Sheet1" xfId="1" xr:uid="{00000000-0005-0000-0000-000001000000}"/>
  </cellStyles>
  <dxfs count="128">
    <dxf>
      <font>
        <b/>
        <i val="0"/>
      </font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493895" y="140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275"/>
  <sheetViews>
    <sheetView topLeftCell="A201" zoomScaleNormal="100" zoomScaleSheetLayoutView="98" workbookViewId="0">
      <selection activeCell="J209" sqref="J209:J210"/>
    </sheetView>
  </sheetViews>
  <sheetFormatPr defaultRowHeight="14.4" x14ac:dyDescent="0.3"/>
  <cols>
    <col min="1" max="1" width="30.5546875" bestFit="1" customWidth="1"/>
    <col min="2" max="2" width="20.109375" customWidth="1"/>
    <col min="3" max="3" width="21.44140625" bestFit="1" customWidth="1"/>
    <col min="4" max="4" width="10" customWidth="1"/>
    <col min="5" max="8" width="10" style="1" customWidth="1"/>
    <col min="9" max="12" width="10" customWidth="1"/>
  </cols>
  <sheetData>
    <row r="4" spans="1:12" ht="31.5" customHeight="1" x14ac:dyDescent="0.3">
      <c r="A4" s="100" t="str">
        <f>Rosters!$B$2</f>
        <v>BUCHTEL</v>
      </c>
      <c r="B4" s="101"/>
      <c r="C4" s="102"/>
      <c r="D4" s="13" t="str">
        <f>IF($C$19="Team", "Baker 1", "Individual")</f>
        <v>Baker 1</v>
      </c>
      <c r="E4" s="12" t="str">
        <f>IF($C$19="Team", "Baker 2", "")</f>
        <v>Baker 2</v>
      </c>
      <c r="F4" s="12" t="str">
        <f>IF($C$19="Team", "Baker 3", "")</f>
        <v>Baker 3</v>
      </c>
      <c r="G4" s="12" t="str">
        <f>IF($C$19="Team", "Baker 4", "")</f>
        <v>Baker 4</v>
      </c>
      <c r="H4" s="12" t="str">
        <f>IF($C$19="Team", "Baker 5", "")</f>
        <v>Baker 5</v>
      </c>
      <c r="I4" s="12" t="str">
        <f>IF($C$19="Team", "Baker 6", "")</f>
        <v>Baker 6</v>
      </c>
      <c r="J4" s="38" t="str">
        <f>IF($C$19="Team", "Baker Total", "")</f>
        <v>Baker Total</v>
      </c>
      <c r="K4" s="38" t="str">
        <f>IF($C$19="Team", "Reg. Total", "")</f>
        <v>Reg. Total</v>
      </c>
      <c r="L4" s="39" t="str">
        <f>IF(C19="Team", "Team Total", "")</f>
        <v>Team Total</v>
      </c>
    </row>
    <row r="5" spans="1:12" ht="15" customHeight="1" x14ac:dyDescent="0.3">
      <c r="A5" s="33" t="s">
        <v>54</v>
      </c>
      <c r="B5" t="str">
        <f>Rosters!$D$2</f>
        <v>ANNETTE ECONOMUS</v>
      </c>
      <c r="C5" s="37"/>
      <c r="D5" s="107">
        <v>155</v>
      </c>
      <c r="E5" s="106">
        <v>146</v>
      </c>
      <c r="F5" s="106">
        <v>169</v>
      </c>
      <c r="G5" s="106">
        <v>162</v>
      </c>
      <c r="H5" s="106">
        <v>179</v>
      </c>
      <c r="I5" s="106">
        <v>176</v>
      </c>
      <c r="J5" s="104">
        <f>IF(C19="Team", SUM(D5:I6), "")</f>
        <v>987</v>
      </c>
      <c r="K5" s="104">
        <f>IF(C19="Team", H19, "")</f>
        <v>2136</v>
      </c>
      <c r="L5" s="103">
        <f>IF(C19="Team", SUM(J5:K6), "")</f>
        <v>3123</v>
      </c>
    </row>
    <row r="6" spans="1:12" ht="15" customHeight="1" x14ac:dyDescent="0.3">
      <c r="A6" s="36" t="str">
        <f>IF(B6="", "", "Asst. Coach: ")</f>
        <v/>
      </c>
      <c r="B6" s="40" t="str">
        <f>IF(Rosters!$G$2="", "", Rosters!$G$2)</f>
        <v/>
      </c>
      <c r="C6" s="34"/>
      <c r="D6" s="107"/>
      <c r="E6" s="106"/>
      <c r="F6" s="106"/>
      <c r="G6" s="106"/>
      <c r="H6" s="106"/>
      <c r="I6" s="106"/>
      <c r="J6" s="104"/>
      <c r="K6" s="104"/>
      <c r="L6" s="103"/>
    </row>
    <row r="7" spans="1:12" ht="15.6" x14ac:dyDescent="0.3">
      <c r="A7" s="32">
        <f>Rosters!$A$2</f>
        <v>274</v>
      </c>
      <c r="B7" s="7" t="s">
        <v>51</v>
      </c>
      <c r="C7" s="7" t="s">
        <v>52</v>
      </c>
      <c r="D7" s="7" t="s">
        <v>1</v>
      </c>
      <c r="E7" s="8" t="s">
        <v>2</v>
      </c>
      <c r="F7" s="8" t="s">
        <v>3</v>
      </c>
      <c r="G7" s="8" t="s">
        <v>4</v>
      </c>
      <c r="H7" s="8" t="s">
        <v>5</v>
      </c>
    </row>
    <row r="8" spans="1:12" ht="15.75" customHeight="1" x14ac:dyDescent="0.3">
      <c r="A8" s="9" t="str">
        <f>IF(B8="", "", Rosters!$B$2)</f>
        <v>BUCHTEL</v>
      </c>
      <c r="B8" s="9" t="str">
        <f>IF(Rosters!$J$2="", "", Rosters!$J$2)</f>
        <v>JERRELL</v>
      </c>
      <c r="C8" s="9" t="str">
        <f>IF(Rosters!$K$2="", "", Rosters!$K$2)</f>
        <v>JAMES</v>
      </c>
      <c r="D8" s="10" t="str">
        <f>IF(Rosters!$L$2="", "", Rosters!$L$2)</f>
        <v>10</v>
      </c>
      <c r="E8" s="51">
        <v>151</v>
      </c>
      <c r="F8" s="51">
        <v>93</v>
      </c>
      <c r="G8" s="51">
        <v>125</v>
      </c>
      <c r="H8" s="11">
        <f>IF(SUM(E8:G8)=0, "", SUM(E8:G8))</f>
        <v>369</v>
      </c>
      <c r="I8" s="15" t="str">
        <f>IF(E8&gt;300, "Error", IF(F8&gt;300, "Error", IF(G8&gt;300, "Error", "")))</f>
        <v/>
      </c>
    </row>
    <row r="9" spans="1:12" ht="15.75" customHeight="1" x14ac:dyDescent="0.3">
      <c r="A9" s="9" t="str">
        <f>IF(B9="", "", Rosters!$B$2)</f>
        <v>BUCHTEL</v>
      </c>
      <c r="B9" s="9" t="str">
        <f>IF(Rosters!$M$2="", "", Rosters!$M$2)</f>
        <v>JAYLEN</v>
      </c>
      <c r="C9" s="9" t="str">
        <f>IF(Rosters!$N$2="", "", Rosters!$N$2)</f>
        <v>INGRAM</v>
      </c>
      <c r="D9" s="10" t="str">
        <f>IF(Rosters!$O$2="", "", Rosters!$O$2)</f>
        <v>10</v>
      </c>
      <c r="E9" s="51">
        <v>134</v>
      </c>
      <c r="F9" s="51">
        <v>82</v>
      </c>
      <c r="G9" s="51">
        <v>135</v>
      </c>
      <c r="H9" s="11">
        <f t="shared" ref="H9:H18" si="0">IF(SUM(E9:G9)=0, "", SUM(E9:G9))</f>
        <v>351</v>
      </c>
      <c r="I9" s="15" t="str">
        <f t="shared" ref="I9:I16" si="1">IF(E9&gt;300, "Error", IF(F9&gt;300, "Error", IF(G9&gt;300, "Error", "")))</f>
        <v/>
      </c>
      <c r="K9" s="1"/>
    </row>
    <row r="10" spans="1:12" ht="15.75" customHeight="1" x14ac:dyDescent="0.3">
      <c r="A10" s="9" t="str">
        <f>IF(B10="", "", Rosters!$B$2)</f>
        <v>BUCHTEL</v>
      </c>
      <c r="B10" s="9" t="str">
        <f>IF(Rosters!$P$2="", "", Rosters!$P$2)</f>
        <v>QI'ZIAH</v>
      </c>
      <c r="C10" s="9" t="str">
        <f>IF(Rosters!$Q$2="", "", Rosters!$Q$2)</f>
        <v>MARKS</v>
      </c>
      <c r="D10" s="10" t="str">
        <f>IF(Rosters!$R$2="", "", Rosters!$R$2)</f>
        <v>10</v>
      </c>
      <c r="E10" s="51">
        <v>146</v>
      </c>
      <c r="F10" s="51">
        <v>127</v>
      </c>
      <c r="G10" s="51">
        <v>149</v>
      </c>
      <c r="H10" s="11">
        <f t="shared" si="0"/>
        <v>422</v>
      </c>
      <c r="I10" s="15" t="str">
        <f t="shared" si="1"/>
        <v/>
      </c>
    </row>
    <row r="11" spans="1:12" ht="15.75" customHeight="1" x14ac:dyDescent="0.3">
      <c r="A11" s="9" t="str">
        <f>IF(B11="", "", Rosters!$B$2)</f>
        <v>BUCHTEL</v>
      </c>
      <c r="B11" s="9" t="str">
        <f>IF(Rosters!$S$2="", "", Rosters!$S$2)</f>
        <v>ANTONIO</v>
      </c>
      <c r="C11" s="9" t="str">
        <f>IF(Rosters!$T$2="", "", Rosters!$T$2)</f>
        <v>JACKSON</v>
      </c>
      <c r="D11" s="10" t="str">
        <f>IF(Rosters!$U$2="", "", Rosters!$U$2)</f>
        <v>12</v>
      </c>
      <c r="E11" s="51">
        <v>162</v>
      </c>
      <c r="F11" s="51">
        <v>146</v>
      </c>
      <c r="G11" s="51">
        <v>135</v>
      </c>
      <c r="H11" s="11">
        <f t="shared" si="0"/>
        <v>443</v>
      </c>
      <c r="I11" s="15" t="str">
        <f t="shared" si="1"/>
        <v/>
      </c>
    </row>
    <row r="12" spans="1:12" ht="15.75" customHeight="1" x14ac:dyDescent="0.3">
      <c r="A12" s="9" t="str">
        <f>IF(B12="", "", Rosters!$B$2)</f>
        <v>BUCHTEL</v>
      </c>
      <c r="B12" s="9" t="str">
        <f>IF(Rosters!$V$2="", "", Rosters!$V$2)</f>
        <v>QI'MARREON</v>
      </c>
      <c r="C12" s="9" t="str">
        <f>IF(Rosters!$W$2="", "", Rosters!$W$2)</f>
        <v>MARKS</v>
      </c>
      <c r="D12" s="10" t="str">
        <f>IF(Rosters!$X$2="", "", Rosters!$X$2)</f>
        <v>12</v>
      </c>
      <c r="E12" s="51">
        <v>203</v>
      </c>
      <c r="F12" s="51">
        <v>180</v>
      </c>
      <c r="G12" s="51">
        <v>168</v>
      </c>
      <c r="H12" s="11">
        <f t="shared" si="0"/>
        <v>551</v>
      </c>
      <c r="I12" s="15" t="str">
        <f t="shared" si="1"/>
        <v/>
      </c>
    </row>
    <row r="13" spans="1:12" ht="15.75" customHeight="1" x14ac:dyDescent="0.3">
      <c r="A13" s="9" t="str">
        <f>IF(B13="", "", Rosters!$B$2)</f>
        <v>BUCHTEL</v>
      </c>
      <c r="B13" s="9" t="str">
        <f>IF(Rosters!$Y$2="", "", Rosters!$Y$2)</f>
        <v>TAROINE</v>
      </c>
      <c r="C13" s="9" t="str">
        <f>IF(Rosters!$Z$2="", "", Rosters!$Z$2)</f>
        <v>BARTON</v>
      </c>
      <c r="D13" s="10" t="str">
        <f>IF(Rosters!$AA$2="", "", Rosters!$AA$2)</f>
        <v>12</v>
      </c>
      <c r="E13" s="51"/>
      <c r="F13" s="51"/>
      <c r="G13" s="51"/>
      <c r="H13" s="11" t="str">
        <f t="shared" si="0"/>
        <v/>
      </c>
      <c r="I13" s="15" t="str">
        <f t="shared" si="1"/>
        <v/>
      </c>
    </row>
    <row r="14" spans="1:12" ht="15.75" customHeight="1" x14ac:dyDescent="0.3">
      <c r="A14" s="9" t="str">
        <f>IF(B14="", "", Rosters!$B$2)</f>
        <v/>
      </c>
      <c r="B14" s="9" t="str">
        <f>IF(Rosters!$AB$2="","", Rosters!$AB$2)</f>
        <v/>
      </c>
      <c r="C14" s="9" t="str">
        <f>IF(Rosters!$AC$2="","", Rosters!$AC$2)</f>
        <v/>
      </c>
      <c r="D14" s="10" t="str">
        <f>IF(Rosters!$AD$2="","", Rosters!$AD$2)</f>
        <v/>
      </c>
      <c r="E14" s="51"/>
      <c r="F14" s="51"/>
      <c r="G14" s="51"/>
      <c r="H14" s="11" t="str">
        <f t="shared" si="0"/>
        <v/>
      </c>
      <c r="I14" s="15" t="str">
        <f t="shared" si="1"/>
        <v/>
      </c>
    </row>
    <row r="15" spans="1:12" ht="15.75" customHeight="1" x14ac:dyDescent="0.3">
      <c r="A15" s="9" t="str">
        <f>IF(B15="", "", Rosters!$B$2)</f>
        <v/>
      </c>
      <c r="B15" s="9" t="str">
        <f>IF(Rosters!$AE$2="", "", Rosters!$AE$2)</f>
        <v/>
      </c>
      <c r="C15" s="9" t="str">
        <f>IF(Rosters!$AF$2="", "", Rosters!$AF$2)</f>
        <v/>
      </c>
      <c r="D15" s="10" t="str">
        <f>IF(Rosters!$AG$2="", "", Rosters!$AG$2)</f>
        <v/>
      </c>
      <c r="E15" s="51"/>
      <c r="F15" s="51"/>
      <c r="G15" s="51"/>
      <c r="H15" s="11" t="str">
        <f t="shared" si="0"/>
        <v/>
      </c>
      <c r="I15" s="15" t="str">
        <f t="shared" si="1"/>
        <v/>
      </c>
    </row>
    <row r="16" spans="1:12" ht="15.75" customHeight="1" x14ac:dyDescent="0.3">
      <c r="A16" s="9" t="str">
        <f>IF(B16="", "", Rosters!$B$2)</f>
        <v>BUCHTEL</v>
      </c>
      <c r="B16" s="9" t="str">
        <f>IF($C$19="Ind","","Substitution 1")</f>
        <v>Substitution 1</v>
      </c>
      <c r="C16" s="9"/>
      <c r="D16" s="10" t="str">
        <f>IF($C$19="Ind", "", "n/a")</f>
        <v>n/a</v>
      </c>
      <c r="E16" s="51"/>
      <c r="F16" s="51"/>
      <c r="G16" s="51"/>
      <c r="H16" s="11" t="str">
        <f t="shared" si="0"/>
        <v/>
      </c>
      <c r="I16" s="15" t="str">
        <f t="shared" si="1"/>
        <v/>
      </c>
    </row>
    <row r="17" spans="1:12" ht="15.75" customHeight="1" x14ac:dyDescent="0.3">
      <c r="A17" s="9" t="str">
        <f>IF(B17="", "", Rosters!$B$2)</f>
        <v>BUCHTEL</v>
      </c>
      <c r="B17" s="9" t="str">
        <f>IF($C$19="Ind","","Substitution 2")</f>
        <v>Substitution 2</v>
      </c>
      <c r="C17" s="9"/>
      <c r="D17" s="10" t="str">
        <f t="shared" ref="D17:D18" si="2">IF($C$19="Ind", "", "n/a")</f>
        <v>n/a</v>
      </c>
      <c r="E17" s="51"/>
      <c r="F17" s="51"/>
      <c r="G17" s="51"/>
      <c r="H17" s="11" t="str">
        <f t="shared" si="0"/>
        <v/>
      </c>
      <c r="I17" s="15"/>
    </row>
    <row r="18" spans="1:12" ht="15.75" customHeight="1" x14ac:dyDescent="0.3">
      <c r="A18" s="9" t="str">
        <f>IF(B18="", "", Rosters!$B$2)</f>
        <v>BUCHTEL</v>
      </c>
      <c r="B18" s="9" t="str">
        <f>IF($C$19="Ind","","Substitution 3")</f>
        <v>Substitution 3</v>
      </c>
      <c r="C18" s="9"/>
      <c r="D18" s="10" t="str">
        <f t="shared" si="2"/>
        <v>n/a</v>
      </c>
      <c r="E18" s="51"/>
      <c r="F18" s="51"/>
      <c r="G18" s="51"/>
      <c r="H18" s="11" t="str">
        <f t="shared" si="0"/>
        <v/>
      </c>
      <c r="I18" s="15"/>
    </row>
    <row r="19" spans="1:12" ht="15.75" customHeight="1" x14ac:dyDescent="0.3">
      <c r="A19" s="61" t="str">
        <f>Rosters!$E$2</f>
        <v>216-408-2023</v>
      </c>
      <c r="B19" s="62" t="str">
        <f>Rosters!$F$2</f>
        <v>aeconomu@apslearns.org</v>
      </c>
      <c r="C19" s="2" t="str">
        <f>IF(COUNTIF(C8:C15,"")&gt;3,"Ind","Team")</f>
        <v>Team</v>
      </c>
      <c r="D19" s="27" t="str">
        <f>IF(C19="Team", "Total", "")</f>
        <v>Total</v>
      </c>
      <c r="E19" s="13">
        <f>IF($C$19="IND", "", IF(COUNT(E8:E18)&lt;&gt;5, "Error", SUM(E8:E18)))</f>
        <v>796</v>
      </c>
      <c r="F19" s="13">
        <f t="shared" ref="F19:G19" si="3">IF($C$19="IND", "", IF(COUNT(F8:F18)&lt;&gt;5, "Error", SUM(F8:F18)))</f>
        <v>628</v>
      </c>
      <c r="G19" s="13">
        <f t="shared" si="3"/>
        <v>712</v>
      </c>
      <c r="H19" s="12">
        <f>IF(C19="Team", SUM(E19:G19), "")</f>
        <v>2136</v>
      </c>
    </row>
    <row r="20" spans="1:12" ht="15.75" customHeight="1" x14ac:dyDescent="0.3">
      <c r="A20" s="61" t="str">
        <f>Rosters!$H$2</f>
        <v>GRIFFINS</v>
      </c>
      <c r="B20" s="62" t="str">
        <f>Rosters!$I$2</f>
        <v>BLACK, WHITE AND RED OR SILVER</v>
      </c>
      <c r="C20" s="1"/>
      <c r="D20" s="1"/>
      <c r="E20" s="2">
        <f>COUNTIF(E8:E18,"&gt;0")</f>
        <v>5</v>
      </c>
      <c r="F20" s="2">
        <f>COUNTIF(F8:F18,"&gt;0")</f>
        <v>5</v>
      </c>
      <c r="G20" s="2">
        <f>COUNTIF(G8:G18,"&gt;0")</f>
        <v>5</v>
      </c>
      <c r="H20"/>
    </row>
    <row r="21" spans="1:12" ht="31.5" customHeight="1" x14ac:dyDescent="0.3">
      <c r="A21" s="100" t="str">
        <f>Rosters!$B$3</f>
        <v>CANTON CENTRAL CATHOLIC</v>
      </c>
      <c r="B21" s="101"/>
      <c r="C21" s="102"/>
      <c r="D21" s="13" t="str">
        <f>IF($C$36="Team", "Baker 1", "Individual")</f>
        <v>Baker 1</v>
      </c>
      <c r="E21" s="12" t="str">
        <f>IF($C$36="Team", "Baker 2", "")</f>
        <v>Baker 2</v>
      </c>
      <c r="F21" s="12" t="str">
        <f>IF($C$36="Team", "Baker 3", "")</f>
        <v>Baker 3</v>
      </c>
      <c r="G21" s="12" t="str">
        <f>IF($C$36="Team", "Baker 4", "")</f>
        <v>Baker 4</v>
      </c>
      <c r="H21" s="12" t="str">
        <f>IF($C$36="Team", "Baker 5", "")</f>
        <v>Baker 5</v>
      </c>
      <c r="I21" s="12" t="str">
        <f>IF($C$36="Team", "Baker 6", "")</f>
        <v>Baker 6</v>
      </c>
      <c r="J21" s="38" t="str">
        <f>IF($C$36="Team", "Baker Total", "")</f>
        <v>Baker Total</v>
      </c>
      <c r="K21" s="38" t="str">
        <f>IF($C$36="Team", "Reg. Total", "")</f>
        <v>Reg. Total</v>
      </c>
      <c r="L21" s="39" t="str">
        <f>IF(C36="Team", "Team Total", "")</f>
        <v>Team Total</v>
      </c>
    </row>
    <row r="22" spans="1:12" ht="15" customHeight="1" x14ac:dyDescent="0.3">
      <c r="A22" s="33" t="s">
        <v>54</v>
      </c>
      <c r="B22" t="str">
        <f>Rosters!$D$3</f>
        <v>TAYLOR DEVAUL</v>
      </c>
      <c r="C22" s="37"/>
      <c r="D22" s="107">
        <v>130</v>
      </c>
      <c r="E22" s="106">
        <v>180</v>
      </c>
      <c r="F22" s="106">
        <v>200</v>
      </c>
      <c r="G22" s="106">
        <v>170</v>
      </c>
      <c r="H22" s="106">
        <v>173</v>
      </c>
      <c r="I22" s="106">
        <v>197</v>
      </c>
      <c r="J22" s="104">
        <f>IF(C36="Team", SUM(D22:I23), "")</f>
        <v>1050</v>
      </c>
      <c r="K22" s="104">
        <f>IF(C36="Team", H36, "")</f>
        <v>2621</v>
      </c>
      <c r="L22" s="103">
        <f>IF(C36="Team", SUM(J22:K23), "")</f>
        <v>3671</v>
      </c>
    </row>
    <row r="23" spans="1:12" ht="15" customHeight="1" x14ac:dyDescent="0.3">
      <c r="A23" s="36" t="str">
        <f>IF(B23="", "", "Asst. Coach: ")</f>
        <v xml:space="preserve">Asst. Coach: </v>
      </c>
      <c r="B23" s="40" t="str">
        <f>IF(Rosters!$G$3="", "", Rosters!$G$3)</f>
        <v>KRISSY MITTAS</v>
      </c>
      <c r="C23" s="34"/>
      <c r="D23" s="107"/>
      <c r="E23" s="106"/>
      <c r="F23" s="106"/>
      <c r="G23" s="106"/>
      <c r="H23" s="106"/>
      <c r="I23" s="106"/>
      <c r="J23" s="104"/>
      <c r="K23" s="104"/>
      <c r="L23" s="103"/>
    </row>
    <row r="24" spans="1:12" ht="15.6" x14ac:dyDescent="0.3">
      <c r="A24" s="32">
        <f>Rosters!$A$3</f>
        <v>340</v>
      </c>
      <c r="B24" s="7" t="s">
        <v>51</v>
      </c>
      <c r="C24" s="7" t="s">
        <v>52</v>
      </c>
      <c r="D24" s="7" t="s">
        <v>1</v>
      </c>
      <c r="E24" s="8" t="s">
        <v>2</v>
      </c>
      <c r="F24" s="8" t="s">
        <v>3</v>
      </c>
      <c r="G24" s="8" t="s">
        <v>4</v>
      </c>
      <c r="H24" s="8" t="s">
        <v>5</v>
      </c>
    </row>
    <row r="25" spans="1:12" ht="15.6" x14ac:dyDescent="0.3">
      <c r="A25" s="9" t="str">
        <f>IF(B25="", "", Rosters!$B$3)</f>
        <v>CANTON CENTRAL CATHOLIC</v>
      </c>
      <c r="B25" s="9" t="str">
        <f>IF(Rosters!$J$3="", "", Rosters!$J$3)</f>
        <v>TIM</v>
      </c>
      <c r="C25" s="9" t="str">
        <f>IF(Rosters!$K$3="", "", Rosters!$K$3)</f>
        <v>SIEBER</v>
      </c>
      <c r="D25" s="10" t="str">
        <f>IF(Rosters!$L$3="", "", Rosters!$L$3)</f>
        <v>12</v>
      </c>
      <c r="E25" s="51">
        <v>183</v>
      </c>
      <c r="F25" s="51">
        <v>154</v>
      </c>
      <c r="G25" s="51">
        <v>146</v>
      </c>
      <c r="H25" s="11">
        <f>IF(SUM(E25:G25)=0, "", SUM(E25:G25))</f>
        <v>483</v>
      </c>
      <c r="I25" s="15" t="str">
        <f>IF(E25&gt;300, "Error", IF(F25&gt;300, "Error", IF(G25&gt;300, "Error", "")))</f>
        <v/>
      </c>
      <c r="K25" s="1"/>
    </row>
    <row r="26" spans="1:12" ht="15.6" x14ac:dyDescent="0.3">
      <c r="A26" s="9" t="str">
        <f>IF(B26="", "", Rosters!$B$3)</f>
        <v>CANTON CENTRAL CATHOLIC</v>
      </c>
      <c r="B26" s="9" t="str">
        <f>IF(Rosters!$M$3="", "", Rosters!$M$3)</f>
        <v>TIM</v>
      </c>
      <c r="C26" s="9" t="str">
        <f>IF(Rosters!$N$3="", "", Rosters!$N$3)</f>
        <v>SHORT</v>
      </c>
      <c r="D26" s="10" t="str">
        <f>IF(Rosters!$O$3="", "", Rosters!$O$3)</f>
        <v>12</v>
      </c>
      <c r="E26" s="51">
        <v>168</v>
      </c>
      <c r="F26" s="51">
        <v>192</v>
      </c>
      <c r="G26" s="51">
        <v>113</v>
      </c>
      <c r="H26" s="11">
        <f t="shared" ref="H26:H35" si="4">IF(SUM(E26:G26)=0, "", SUM(E26:G26))</f>
        <v>473</v>
      </c>
      <c r="I26" s="15" t="str">
        <f t="shared" ref="I26:I32" si="5">IF(E26&gt;300, "Error", IF(F26&gt;300, "Error", IF(G26&gt;300, "Error", "")))</f>
        <v/>
      </c>
      <c r="K26" s="1"/>
    </row>
    <row r="27" spans="1:12" ht="15.6" x14ac:dyDescent="0.3">
      <c r="A27" s="9" t="str">
        <f>IF(B27="", "", Rosters!$B$3)</f>
        <v>CANTON CENTRAL CATHOLIC</v>
      </c>
      <c r="B27" s="9" t="str">
        <f>IF(Rosters!$P$3="", "", Rosters!$P$3)</f>
        <v>PHILIP</v>
      </c>
      <c r="C27" s="9" t="str">
        <f>IF(Rosters!$Q$3="", "", Rosters!$Q$3)</f>
        <v>YINGLING</v>
      </c>
      <c r="D27" s="10" t="str">
        <f>IF(Rosters!$R$3="", "", Rosters!$R$3)</f>
        <v>12</v>
      </c>
      <c r="E27" s="51">
        <v>179</v>
      </c>
      <c r="F27" s="51">
        <v>179</v>
      </c>
      <c r="G27" s="51">
        <v>171</v>
      </c>
      <c r="H27" s="11">
        <f t="shared" si="4"/>
        <v>529</v>
      </c>
      <c r="I27" s="15" t="str">
        <f t="shared" si="5"/>
        <v/>
      </c>
      <c r="K27" s="1"/>
    </row>
    <row r="28" spans="1:12" ht="15.6" x14ac:dyDescent="0.3">
      <c r="A28" s="9" t="str">
        <f>IF(B28="", "", Rosters!$B$3)</f>
        <v>CANTON CENTRAL CATHOLIC</v>
      </c>
      <c r="B28" s="9" t="str">
        <f>IF(Rosters!$S$3="", "", Rosters!$S$3)</f>
        <v>LOGAN</v>
      </c>
      <c r="C28" s="9" t="str">
        <f>IF(Rosters!$T$3="", "", Rosters!$T$3)</f>
        <v>GAWLAK</v>
      </c>
      <c r="D28" s="10" t="str">
        <f>IF(Rosters!$U$3="", "", Rosters!$U$3)</f>
        <v>11</v>
      </c>
      <c r="E28" s="51">
        <v>255</v>
      </c>
      <c r="F28" s="51">
        <v>129</v>
      </c>
      <c r="G28" s="51">
        <v>226</v>
      </c>
      <c r="H28" s="11">
        <f t="shared" si="4"/>
        <v>610</v>
      </c>
      <c r="I28" s="15" t="str">
        <f t="shared" si="5"/>
        <v/>
      </c>
      <c r="K28" s="1"/>
    </row>
    <row r="29" spans="1:12" ht="15.6" x14ac:dyDescent="0.3">
      <c r="A29" s="9" t="str">
        <f>IF(B29="", "", Rosters!$B$3)</f>
        <v>CANTON CENTRAL CATHOLIC</v>
      </c>
      <c r="B29" s="9" t="str">
        <f>IF(Rosters!$V$3="", "", Rosters!$V$3)</f>
        <v>BRAYLAN</v>
      </c>
      <c r="C29" s="9" t="str">
        <f>IF(Rosters!$W$3="", "", Rosters!$W$3)</f>
        <v>GAWLAK</v>
      </c>
      <c r="D29" s="10" t="str">
        <f>IF(Rosters!$X$3="", "", Rosters!$X$3)</f>
        <v>10</v>
      </c>
      <c r="E29" s="51">
        <v>190</v>
      </c>
      <c r="F29" s="51"/>
      <c r="G29" s="51"/>
      <c r="H29" s="11">
        <f t="shared" si="4"/>
        <v>190</v>
      </c>
      <c r="I29" s="15" t="str">
        <f t="shared" si="5"/>
        <v/>
      </c>
      <c r="K29" s="1"/>
    </row>
    <row r="30" spans="1:12" ht="15.6" x14ac:dyDescent="0.3">
      <c r="A30" s="9" t="str">
        <f>IF(B30="", "", Rosters!$B$3)</f>
        <v>CANTON CENTRAL CATHOLIC</v>
      </c>
      <c r="B30" s="9" t="str">
        <f>IF(Rosters!$Y$3="", "", Rosters!$Y$3)</f>
        <v>GIOVANNI</v>
      </c>
      <c r="C30" s="9" t="str">
        <f>IF(Rosters!$Z$3="", "", Rosters!$Z$3)</f>
        <v>DISABATO</v>
      </c>
      <c r="D30" s="10" t="str">
        <f>IF(Rosters!$AA$3="", "", Rosters!$AA$3)</f>
        <v>12</v>
      </c>
      <c r="E30" s="51"/>
      <c r="F30" s="51"/>
      <c r="G30" s="51"/>
      <c r="H30" s="11" t="str">
        <f t="shared" si="4"/>
        <v/>
      </c>
      <c r="I30" s="15" t="str">
        <f t="shared" si="5"/>
        <v/>
      </c>
      <c r="K30" s="1"/>
    </row>
    <row r="31" spans="1:12" ht="15.6" x14ac:dyDescent="0.3">
      <c r="A31" s="9" t="str">
        <f>IF(B31="", "", Rosters!$B$3)</f>
        <v>CANTON CENTRAL CATHOLIC</v>
      </c>
      <c r="B31" s="9" t="str">
        <f>IF(Rosters!$AB$3="","", Rosters!$AB$3)</f>
        <v>NATHAN</v>
      </c>
      <c r="C31" s="9" t="str">
        <f>IF(Rosters!$AC$3="","", Rosters!$AC$3)</f>
        <v>ANDERSON</v>
      </c>
      <c r="D31" s="10" t="str">
        <f>IF(Rosters!$AD$3="","", Rosters!$AD$3)</f>
        <v>10</v>
      </c>
      <c r="E31" s="51"/>
      <c r="F31" s="51"/>
      <c r="G31" s="51">
        <v>220</v>
      </c>
      <c r="H31" s="11">
        <f t="shared" si="4"/>
        <v>220</v>
      </c>
      <c r="I31" s="15" t="str">
        <f t="shared" si="5"/>
        <v/>
      </c>
      <c r="K31" s="1"/>
    </row>
    <row r="32" spans="1:12" ht="15.6" x14ac:dyDescent="0.3">
      <c r="A32" s="9" t="str">
        <f>IF(B32="", "", Rosters!$B$3)</f>
        <v>CANTON CENTRAL CATHOLIC</v>
      </c>
      <c r="B32" s="9" t="str">
        <f>IF(Rosters!$AE$3="", "", Rosters!$AE$3)</f>
        <v>VITO</v>
      </c>
      <c r="C32" s="9" t="str">
        <f>IF(Rosters!$AF$3="", "", Rosters!$AF$3)</f>
        <v>MARINO</v>
      </c>
      <c r="D32" s="10" t="str">
        <f>IF(Rosters!$AG$3="", "", Rosters!$AG$3)</f>
        <v>11</v>
      </c>
      <c r="E32" s="51"/>
      <c r="F32" s="51"/>
      <c r="G32" s="51"/>
      <c r="H32" s="11" t="str">
        <f t="shared" si="4"/>
        <v/>
      </c>
      <c r="I32" s="15" t="str">
        <f t="shared" si="5"/>
        <v/>
      </c>
      <c r="K32" s="1"/>
    </row>
    <row r="33" spans="1:12" ht="15.75" customHeight="1" x14ac:dyDescent="0.3">
      <c r="A33" s="9" t="str">
        <f>IF(B33="", "", Rosters!$B$3)</f>
        <v>CANTON CENTRAL CATHOLIC</v>
      </c>
      <c r="B33" s="9" t="str">
        <f>IF($C$36="Ind","","Substitution 1")</f>
        <v>Substitution 1</v>
      </c>
      <c r="C33" s="9"/>
      <c r="D33" s="10" t="str">
        <f>IF($C$36="Ind", "", "n/a")</f>
        <v>n/a</v>
      </c>
      <c r="E33" s="51"/>
      <c r="F33" s="51">
        <v>116</v>
      </c>
      <c r="G33" s="51"/>
      <c r="H33" s="11">
        <f t="shared" si="4"/>
        <v>116</v>
      </c>
      <c r="I33" s="15"/>
    </row>
    <row r="34" spans="1:12" ht="15.75" customHeight="1" x14ac:dyDescent="0.3">
      <c r="A34" s="9" t="str">
        <f>IF(B34="", "", Rosters!$B$3)</f>
        <v>CANTON CENTRAL CATHOLIC</v>
      </c>
      <c r="B34" s="9" t="str">
        <f>IF($C$36="Ind","","Substitution 2")</f>
        <v>Substitution 2</v>
      </c>
      <c r="C34" s="9"/>
      <c r="D34" s="10" t="str">
        <f>IF($C$36="Ind", "", "n/a")</f>
        <v>n/a</v>
      </c>
      <c r="E34" s="51"/>
      <c r="F34" s="51"/>
      <c r="G34" s="51"/>
      <c r="H34" s="11" t="str">
        <f t="shared" si="4"/>
        <v/>
      </c>
      <c r="I34" s="15"/>
    </row>
    <row r="35" spans="1:12" ht="15.75" customHeight="1" x14ac:dyDescent="0.3">
      <c r="A35" s="9" t="str">
        <f>IF(B35="", "", Rosters!$B$3)</f>
        <v>CANTON CENTRAL CATHOLIC</v>
      </c>
      <c r="B35" s="9" t="str">
        <f>IF($C$36="Ind","","Substitution 3")</f>
        <v>Substitution 3</v>
      </c>
      <c r="C35" s="9"/>
      <c r="D35" s="10" t="str">
        <f>IF($C$36="Ind", "", "n/a")</f>
        <v>n/a</v>
      </c>
      <c r="E35" s="51"/>
      <c r="F35" s="51"/>
      <c r="G35" s="51"/>
      <c r="H35" s="11" t="str">
        <f t="shared" si="4"/>
        <v/>
      </c>
      <c r="I35" s="15"/>
    </row>
    <row r="36" spans="1:12" ht="15.6" x14ac:dyDescent="0.3">
      <c r="A36" s="61" t="str">
        <f>Rosters!$E$3</f>
        <v>330-949-0290</v>
      </c>
      <c r="B36" s="62" t="str">
        <f>Rosters!$F$3</f>
        <v>tsturm1176@yahoo.com</v>
      </c>
      <c r="C36" s="2" t="str">
        <f>IF(COUNTIF(C25:C32,"")&gt;3,"Ind","Team")</f>
        <v>Team</v>
      </c>
      <c r="D36" s="27" t="str">
        <f>IF(C36="Team", "Total", "")</f>
        <v>Total</v>
      </c>
      <c r="E36" s="13">
        <f>IF($C$36="IND", "", IF(COUNT(E25:E35)&lt;&gt;5, "Error", SUM(E25:E35)))</f>
        <v>975</v>
      </c>
      <c r="F36" s="13">
        <f t="shared" ref="F36:G36" si="6">IF($C$36="IND", "", IF(COUNT(F25:F35)&lt;&gt;5, "Error", SUM(F25:F35)))</f>
        <v>770</v>
      </c>
      <c r="G36" s="13">
        <f t="shared" si="6"/>
        <v>876</v>
      </c>
      <c r="H36" s="12">
        <f>IF(C36="Team", SUM(E36:G36), "")</f>
        <v>2621</v>
      </c>
    </row>
    <row r="37" spans="1:12" x14ac:dyDescent="0.3">
      <c r="A37" s="61" t="str">
        <f>Rosters!$H$3</f>
        <v>CRUSADERS</v>
      </c>
      <c r="B37" s="62" t="str">
        <f>Rosters!$I$3</f>
        <v>GREEN AND WHITE</v>
      </c>
      <c r="C37" s="1"/>
      <c r="D37" s="1"/>
      <c r="E37" s="2">
        <f>COUNTIF(E25:E35,"&gt;0")</f>
        <v>5</v>
      </c>
      <c r="F37" s="2">
        <f>COUNTIF(F25:F35,"&gt;0")</f>
        <v>5</v>
      </c>
      <c r="G37" s="2">
        <f>COUNTIF(G25:G35,"&gt;0")</f>
        <v>5</v>
      </c>
    </row>
    <row r="38" spans="1:12" ht="32.4" customHeight="1" x14ac:dyDescent="0.3">
      <c r="A38" s="100" t="str">
        <f>Rosters!$B$4</f>
        <v>CANTON SOUTH</v>
      </c>
      <c r="B38" s="101"/>
      <c r="C38" s="102"/>
      <c r="D38" s="13" t="str">
        <f>IF($C$53="Team", "Baker 1", "Individual")</f>
        <v>Baker 1</v>
      </c>
      <c r="E38" s="12" t="str">
        <f>IF($C$53="Team", "Baker 2", "")</f>
        <v>Baker 2</v>
      </c>
      <c r="F38" s="12" t="str">
        <f>IF($C$53="Team", "Baker 3", "")</f>
        <v>Baker 3</v>
      </c>
      <c r="G38" s="12" t="str">
        <f>IF($C$53="Team", "Baker 4", "")</f>
        <v>Baker 4</v>
      </c>
      <c r="H38" s="12" t="str">
        <f>IF($C$53="Team", "Baker 5", "")</f>
        <v>Baker 5</v>
      </c>
      <c r="I38" s="12" t="str">
        <f>IF($C$53="Team", "Baker 6", "")</f>
        <v>Baker 6</v>
      </c>
      <c r="J38" s="38" t="str">
        <f>IF($C$53="Team", "Baker Total", "")</f>
        <v>Baker Total</v>
      </c>
      <c r="K38" s="38" t="str">
        <f>IF($C$53="Team", "Reg. Total", "")</f>
        <v>Reg. Total</v>
      </c>
      <c r="L38" s="39" t="str">
        <f>IF(C53="Team", "Team Total", "")</f>
        <v>Team Total</v>
      </c>
    </row>
    <row r="39" spans="1:12" ht="15" customHeight="1" x14ac:dyDescent="0.3">
      <c r="A39" s="33" t="s">
        <v>54</v>
      </c>
      <c r="B39" t="str">
        <f>Rosters!$D$4</f>
        <v>BRIAN  GATES</v>
      </c>
      <c r="C39" s="37"/>
      <c r="D39" s="107">
        <v>145</v>
      </c>
      <c r="E39" s="106">
        <v>171</v>
      </c>
      <c r="F39" s="106">
        <v>148</v>
      </c>
      <c r="G39" s="106">
        <v>188</v>
      </c>
      <c r="H39" s="106">
        <v>184</v>
      </c>
      <c r="I39" s="106">
        <v>145</v>
      </c>
      <c r="J39" s="104">
        <f>IF(C53="Team", SUM(D39:I40), "")</f>
        <v>981</v>
      </c>
      <c r="K39" s="104">
        <f>IF(C53="Team", H53, "")</f>
        <v>2485</v>
      </c>
      <c r="L39" s="103">
        <f>IF(C53="Team", SUM(J39:K40), "")</f>
        <v>3466</v>
      </c>
    </row>
    <row r="40" spans="1:12" ht="15" customHeight="1" x14ac:dyDescent="0.3">
      <c r="A40" s="36" t="str">
        <f>IF(B40="", "", "Asst. Coach: ")</f>
        <v xml:space="preserve">Asst. Coach: </v>
      </c>
      <c r="B40" s="40" t="str">
        <f>IF(Rosters!$G$4="", "", Rosters!$G$4)</f>
        <v>JEREMY NOLL</v>
      </c>
      <c r="C40" s="34"/>
      <c r="D40" s="107"/>
      <c r="E40" s="106"/>
      <c r="F40" s="106"/>
      <c r="G40" s="106"/>
      <c r="H40" s="106"/>
      <c r="I40" s="106"/>
      <c r="J40" s="104"/>
      <c r="K40" s="104"/>
      <c r="L40" s="103"/>
    </row>
    <row r="41" spans="1:12" ht="15.6" x14ac:dyDescent="0.3">
      <c r="A41" s="32">
        <f>Rosters!$A$4</f>
        <v>1432</v>
      </c>
      <c r="B41" s="7" t="s">
        <v>51</v>
      </c>
      <c r="C41" s="7" t="s">
        <v>52</v>
      </c>
      <c r="D41" s="7" t="s">
        <v>1</v>
      </c>
      <c r="E41" s="8" t="s">
        <v>2</v>
      </c>
      <c r="F41" s="8" t="s">
        <v>3</v>
      </c>
      <c r="G41" s="8" t="s">
        <v>4</v>
      </c>
      <c r="H41" s="8" t="s">
        <v>5</v>
      </c>
    </row>
    <row r="42" spans="1:12" ht="15.6" x14ac:dyDescent="0.3">
      <c r="A42" s="9" t="str">
        <f>IF(B42="", "", Rosters!$B$4)</f>
        <v>CANTON SOUTH</v>
      </c>
      <c r="B42" s="9" t="str">
        <f>IF(Rosters!$J$4="", "", Rosters!$J$4)</f>
        <v>HUNTER</v>
      </c>
      <c r="C42" s="9" t="str">
        <f>IF(Rosters!$K$4="", "", Rosters!$K$4)</f>
        <v>SMITH</v>
      </c>
      <c r="D42" s="10" t="str">
        <f>IF(Rosters!$L$4="", "", Rosters!$L$4)</f>
        <v>12</v>
      </c>
      <c r="E42" s="51">
        <v>139</v>
      </c>
      <c r="F42" s="51">
        <v>136</v>
      </c>
      <c r="G42" s="51">
        <v>244</v>
      </c>
      <c r="H42" s="11">
        <f>IF(SUM(E42:G42)=0, "", SUM(E42:G42))</f>
        <v>519</v>
      </c>
      <c r="I42" s="15" t="str">
        <f>IF(E42&gt;300, "Error", IF(F42&gt;300, "Error", IF(G42&gt;300, "Error", "")))</f>
        <v/>
      </c>
      <c r="K42" s="1"/>
    </row>
    <row r="43" spans="1:12" ht="15.6" x14ac:dyDescent="0.3">
      <c r="A43" s="9" t="str">
        <f>IF(B43="", "", Rosters!$B$4)</f>
        <v>CANTON SOUTH</v>
      </c>
      <c r="B43" s="9" t="str">
        <f>IF(Rosters!$M$4="", "", Rosters!$M$4)</f>
        <v>DERICK</v>
      </c>
      <c r="C43" s="9" t="str">
        <f>IF(Rosters!$N$4="", "", Rosters!$N$4)</f>
        <v>FOWLER-KEAGY</v>
      </c>
      <c r="D43" s="10" t="str">
        <f>IF(Rosters!$O$4="", "", Rosters!$O$4)</f>
        <v>10</v>
      </c>
      <c r="E43" s="51">
        <v>145</v>
      </c>
      <c r="F43" s="51">
        <v>193</v>
      </c>
      <c r="G43" s="51">
        <v>216</v>
      </c>
      <c r="H43" s="11">
        <f t="shared" ref="H43:H52" si="7">IF(SUM(E43:G43)=0, "", SUM(E43:G43))</f>
        <v>554</v>
      </c>
      <c r="I43" s="15" t="str">
        <f t="shared" ref="I43:I49" si="8">IF(E43&gt;300, "Error", IF(F43&gt;300, "Error", IF(G43&gt;300, "Error", "")))</f>
        <v/>
      </c>
      <c r="K43" s="1"/>
    </row>
    <row r="44" spans="1:12" ht="15.6" x14ac:dyDescent="0.3">
      <c r="A44" s="9" t="str">
        <f>IF(B44="", "", Rosters!$B$4)</f>
        <v>CANTON SOUTH</v>
      </c>
      <c r="B44" s="9" t="str">
        <f>IF(Rosters!$P$4="", "", Rosters!$P$4)</f>
        <v>NATE</v>
      </c>
      <c r="C44" s="9" t="str">
        <f>IF(Rosters!$Q$4="", "", Rosters!$Q$4)</f>
        <v>MORRIS</v>
      </c>
      <c r="D44" s="10" t="str">
        <f>IF(Rosters!$R$4="", "", Rosters!$R$4)</f>
        <v>11</v>
      </c>
      <c r="E44" s="51">
        <v>192</v>
      </c>
      <c r="F44" s="51">
        <v>168</v>
      </c>
      <c r="G44" s="51">
        <v>159</v>
      </c>
      <c r="H44" s="11">
        <f t="shared" si="7"/>
        <v>519</v>
      </c>
      <c r="I44" s="15" t="str">
        <f t="shared" si="8"/>
        <v/>
      </c>
      <c r="K44" s="1"/>
    </row>
    <row r="45" spans="1:12" ht="15.6" x14ac:dyDescent="0.3">
      <c r="A45" s="9" t="str">
        <f>IF(B45="", "", Rosters!$B$4)</f>
        <v>CANTON SOUTH</v>
      </c>
      <c r="B45" s="9" t="str">
        <f>IF(Rosters!$S$4="", "", Rosters!$S$4)</f>
        <v>DILLON</v>
      </c>
      <c r="C45" s="9" t="str">
        <f>IF(Rosters!$T$4="", "", Rosters!$T$4)</f>
        <v>CHESSMAN</v>
      </c>
      <c r="D45" s="10" t="str">
        <f>IF(Rosters!$U$4="", "", Rosters!$U$4)</f>
        <v>10</v>
      </c>
      <c r="E45" s="51">
        <v>185</v>
      </c>
      <c r="F45" s="51">
        <v>172</v>
      </c>
      <c r="G45" s="51">
        <v>221</v>
      </c>
      <c r="H45" s="11">
        <f t="shared" si="7"/>
        <v>578</v>
      </c>
      <c r="I45" s="15" t="str">
        <f t="shared" si="8"/>
        <v/>
      </c>
      <c r="K45" s="1"/>
    </row>
    <row r="46" spans="1:12" ht="15.6" x14ac:dyDescent="0.3">
      <c r="A46" s="9" t="str">
        <f>IF(B46="", "", Rosters!$B$4)</f>
        <v>CANTON SOUTH</v>
      </c>
      <c r="B46" s="9" t="str">
        <f>IF(Rosters!$V$4="", "", Rosters!$V$4)</f>
        <v>XAVIER</v>
      </c>
      <c r="C46" s="9" t="str">
        <f>IF(Rosters!$W$4="", "", Rosters!$W$4)</f>
        <v>WILLIAMS</v>
      </c>
      <c r="D46" s="10" t="str">
        <f>IF(Rosters!$X$4="", "", Rosters!$X$4)</f>
        <v>11</v>
      </c>
      <c r="E46" s="51">
        <v>109</v>
      </c>
      <c r="F46" s="51">
        <v>100</v>
      </c>
      <c r="G46" s="51">
        <v>106</v>
      </c>
      <c r="H46" s="11">
        <f t="shared" si="7"/>
        <v>315</v>
      </c>
      <c r="I46" s="15" t="str">
        <f t="shared" si="8"/>
        <v/>
      </c>
      <c r="K46" s="1"/>
    </row>
    <row r="47" spans="1:12" ht="15.6" x14ac:dyDescent="0.3">
      <c r="A47" s="9" t="str">
        <f>IF(B47="", "", Rosters!$B$4)</f>
        <v/>
      </c>
      <c r="B47" s="9" t="str">
        <f>IF(Rosters!$Y$4="", "", Rosters!$Y$4)</f>
        <v/>
      </c>
      <c r="C47" s="9" t="str">
        <f>IF(Rosters!$Z$4="", "", Rosters!$Z$4)</f>
        <v/>
      </c>
      <c r="D47" s="10" t="str">
        <f>IF(Rosters!$AA$4="", "", Rosters!$AA$4)</f>
        <v/>
      </c>
      <c r="E47" s="51"/>
      <c r="F47" s="51"/>
      <c r="G47" s="51"/>
      <c r="H47" s="11" t="str">
        <f t="shared" si="7"/>
        <v/>
      </c>
      <c r="I47" s="15" t="str">
        <f t="shared" si="8"/>
        <v/>
      </c>
      <c r="K47" s="1"/>
    </row>
    <row r="48" spans="1:12" ht="15.6" x14ac:dyDescent="0.3">
      <c r="A48" s="9" t="str">
        <f>IF(B48="", "", Rosters!$B$4)</f>
        <v/>
      </c>
      <c r="B48" s="9" t="str">
        <f>IF(Rosters!$AB$4="","", Rosters!$AB$4)</f>
        <v/>
      </c>
      <c r="C48" s="9" t="str">
        <f>IF(Rosters!$AC$4="","", Rosters!$AC$4)</f>
        <v/>
      </c>
      <c r="D48" s="10" t="str">
        <f>IF(Rosters!$AD$4="","", Rosters!$AD$4)</f>
        <v/>
      </c>
      <c r="E48" s="51"/>
      <c r="F48" s="51"/>
      <c r="G48" s="51"/>
      <c r="H48" s="11" t="str">
        <f t="shared" si="7"/>
        <v/>
      </c>
      <c r="I48" s="15" t="str">
        <f t="shared" si="8"/>
        <v/>
      </c>
      <c r="K48" s="1"/>
    </row>
    <row r="49" spans="1:12" ht="15.6" x14ac:dyDescent="0.3">
      <c r="A49" s="9" t="str">
        <f>IF(B49="", "", Rosters!$B$4)</f>
        <v/>
      </c>
      <c r="B49" s="9" t="str">
        <f>IF(Rosters!$AE$4="", "", Rosters!$AE$4)</f>
        <v/>
      </c>
      <c r="C49" s="9" t="str">
        <f>IF(Rosters!$AF$4="", "", Rosters!$AF$4)</f>
        <v/>
      </c>
      <c r="D49" s="10" t="str">
        <f>IF(Rosters!$AG$4="", "", Rosters!$AG$4)</f>
        <v/>
      </c>
      <c r="E49" s="51"/>
      <c r="F49" s="51"/>
      <c r="G49" s="51"/>
      <c r="H49" s="11" t="str">
        <f t="shared" si="7"/>
        <v/>
      </c>
      <c r="I49" s="15" t="str">
        <f t="shared" si="8"/>
        <v/>
      </c>
      <c r="K49" s="1"/>
    </row>
    <row r="50" spans="1:12" ht="15.75" customHeight="1" x14ac:dyDescent="0.3">
      <c r="A50" s="9" t="str">
        <f>IF(B50="", "", Rosters!$B$4)</f>
        <v>CANTON SOUTH</v>
      </c>
      <c r="B50" s="9" t="str">
        <f>IF($C$53="Ind","","Substitution 1")</f>
        <v>Substitution 1</v>
      </c>
      <c r="C50" s="9"/>
      <c r="D50" s="10" t="str">
        <f>IF($C$53="Ind", "", "n/a")</f>
        <v>n/a</v>
      </c>
      <c r="E50" s="51"/>
      <c r="F50" s="51"/>
      <c r="G50" s="51"/>
      <c r="H50" s="11" t="str">
        <f t="shared" si="7"/>
        <v/>
      </c>
      <c r="I50" s="15"/>
    </row>
    <row r="51" spans="1:12" ht="15.75" customHeight="1" x14ac:dyDescent="0.3">
      <c r="A51" s="9" t="str">
        <f>IF(B51="", "", Rosters!$B$4)</f>
        <v>CANTON SOUTH</v>
      </c>
      <c r="B51" s="9" t="str">
        <f>IF($C$53="Ind","","Substitution 2")</f>
        <v>Substitution 2</v>
      </c>
      <c r="C51" s="9"/>
      <c r="D51" s="10" t="str">
        <f>IF($C$53="Ind", "", "n/a")</f>
        <v>n/a</v>
      </c>
      <c r="E51" s="51"/>
      <c r="F51" s="51"/>
      <c r="G51" s="51"/>
      <c r="H51" s="11" t="str">
        <f t="shared" si="7"/>
        <v/>
      </c>
      <c r="I51" s="15"/>
    </row>
    <row r="52" spans="1:12" ht="15.75" customHeight="1" x14ac:dyDescent="0.3">
      <c r="A52" s="9" t="str">
        <f>IF(B52="", "", Rosters!$B$4)</f>
        <v>CANTON SOUTH</v>
      </c>
      <c r="B52" s="9" t="str">
        <f>IF($C$53="Ind","","Substitution 3")</f>
        <v>Substitution 3</v>
      </c>
      <c r="C52" s="9"/>
      <c r="D52" s="10" t="str">
        <f>IF($C$53="Ind", "", "n/a")</f>
        <v>n/a</v>
      </c>
      <c r="E52" s="51"/>
      <c r="F52" s="51"/>
      <c r="G52" s="51"/>
      <c r="H52" s="41" t="str">
        <f t="shared" si="7"/>
        <v/>
      </c>
      <c r="I52" s="15"/>
    </row>
    <row r="53" spans="1:12" ht="15.6" x14ac:dyDescent="0.3">
      <c r="A53" s="61" t="str">
        <f>Rosters!$E$4</f>
        <v>330-324-6025</v>
      </c>
      <c r="B53" s="62" t="str">
        <f>Rosters!$F$4</f>
        <v>bgates300csb@gmail.com</v>
      </c>
      <c r="C53" s="2" t="str">
        <f>IF(COUNTIF(C42:C49,"")&gt;3,"Ind","Team")</f>
        <v>Team</v>
      </c>
      <c r="D53" s="27" t="str">
        <f>IF(C53="Team", "Total", "")</f>
        <v>Total</v>
      </c>
      <c r="E53" s="13">
        <f>IF($C$53="IND", "", IF(COUNT(E42:E52)&lt;&gt;5, "Error", SUM(E42:E52)))</f>
        <v>770</v>
      </c>
      <c r="F53" s="13">
        <f t="shared" ref="F53:G53" si="9">IF($C$53="IND", "", IF(COUNT(F42:F52)&lt;&gt;5, "Error", SUM(F42:F52)))</f>
        <v>769</v>
      </c>
      <c r="G53" s="13">
        <f t="shared" si="9"/>
        <v>946</v>
      </c>
      <c r="H53" s="12">
        <f>IF(C53="Team", SUM(E53:G53), "")</f>
        <v>2485</v>
      </c>
    </row>
    <row r="54" spans="1:12" x14ac:dyDescent="0.3">
      <c r="A54" s="61" t="str">
        <f>Rosters!$H$4</f>
        <v>WILDCATS</v>
      </c>
      <c r="B54" s="62" t="str">
        <f>Rosters!$I$4</f>
        <v>RED AND GRAY</v>
      </c>
      <c r="C54" s="1"/>
      <c r="D54" s="1"/>
      <c r="E54" s="2">
        <f>COUNTIF(E42:E52,"&gt;0")</f>
        <v>5</v>
      </c>
      <c r="F54" s="2">
        <f>COUNTIF(F42:F52,"&gt;0")</f>
        <v>5</v>
      </c>
      <c r="G54" s="2">
        <f>COUNTIF(G42:G52,"&gt;0")</f>
        <v>5</v>
      </c>
    </row>
    <row r="55" spans="1:12" ht="33" customHeight="1" x14ac:dyDescent="0.3">
      <c r="A55" s="100" t="str">
        <f>Rosters!$B$5</f>
        <v>CRESTWOOD</v>
      </c>
      <c r="B55" s="101"/>
      <c r="C55" s="102"/>
      <c r="D55" s="13" t="str">
        <f>IF($C$70="Team", "Baker 1", "Individual")</f>
        <v>Baker 1</v>
      </c>
      <c r="E55" s="12" t="str">
        <f>IF($C$70="Team", "Baker 2", "")</f>
        <v>Baker 2</v>
      </c>
      <c r="F55" s="12" t="str">
        <f>IF($C$70="Team", "Baker 3", "")</f>
        <v>Baker 3</v>
      </c>
      <c r="G55" s="12" t="str">
        <f>IF($C$70="Team", "Baker 4", "")</f>
        <v>Baker 4</v>
      </c>
      <c r="H55" s="12" t="str">
        <f>IF($C$70="Team", "Baker 5", "")</f>
        <v>Baker 5</v>
      </c>
      <c r="I55" s="12" t="str">
        <f>IF($C$70="Team", "Baker 6", "")</f>
        <v>Baker 6</v>
      </c>
      <c r="J55" s="38" t="str">
        <f>IF($C$70="Team", "Baker Total", "")</f>
        <v>Baker Total</v>
      </c>
      <c r="K55" s="38" t="str">
        <f>IF($C$70="Team", "Reg. Total", "")</f>
        <v>Reg. Total</v>
      </c>
      <c r="L55" s="39" t="str">
        <f>IF(C70="Team", "Team Total", "")</f>
        <v>Team Total</v>
      </c>
    </row>
    <row r="56" spans="1:12" ht="15" customHeight="1" x14ac:dyDescent="0.3">
      <c r="A56" s="33" t="s">
        <v>54</v>
      </c>
      <c r="B56" t="str">
        <f>Rosters!$D$5</f>
        <v>ADAM HORNER</v>
      </c>
      <c r="C56" s="37"/>
      <c r="D56" s="107">
        <v>142</v>
      </c>
      <c r="E56" s="106">
        <v>124</v>
      </c>
      <c r="F56" s="106">
        <v>112</v>
      </c>
      <c r="G56" s="106">
        <v>137</v>
      </c>
      <c r="H56" s="106">
        <v>124</v>
      </c>
      <c r="I56" s="106">
        <v>102</v>
      </c>
      <c r="J56" s="104">
        <f>IF(C70="Team", SUM(D56:I57), "")</f>
        <v>741</v>
      </c>
      <c r="K56" s="104">
        <f>IF(C70="Team", H70, "")</f>
        <v>1915</v>
      </c>
      <c r="L56" s="103">
        <f>IF(C70="Team", SUM(J56:K57), "")</f>
        <v>2656</v>
      </c>
    </row>
    <row r="57" spans="1:12" ht="15" customHeight="1" x14ac:dyDescent="0.3">
      <c r="A57" s="36" t="str">
        <f>IF(B57="", "", "Asst. Coach: ")</f>
        <v xml:space="preserve">Asst. Coach: </v>
      </c>
      <c r="B57" s="40" t="str">
        <f>IF(Rosters!$G$5="", "", Rosters!$G$5)</f>
        <v>ANNETTE THOMPSON</v>
      </c>
      <c r="C57" s="34"/>
      <c r="D57" s="107"/>
      <c r="E57" s="106"/>
      <c r="F57" s="106"/>
      <c r="G57" s="106"/>
      <c r="H57" s="106"/>
      <c r="I57" s="106"/>
      <c r="J57" s="104"/>
      <c r="K57" s="104"/>
      <c r="L57" s="103"/>
    </row>
    <row r="58" spans="1:12" ht="15.6" x14ac:dyDescent="0.3">
      <c r="A58" s="32">
        <f>Rosters!$A$5</f>
        <v>440</v>
      </c>
      <c r="B58" s="7" t="s">
        <v>51</v>
      </c>
      <c r="C58" s="7" t="s">
        <v>52</v>
      </c>
      <c r="D58" s="7" t="s">
        <v>1</v>
      </c>
      <c r="E58" s="8" t="s">
        <v>2</v>
      </c>
      <c r="F58" s="8" t="s">
        <v>3</v>
      </c>
      <c r="G58" s="8" t="s">
        <v>4</v>
      </c>
      <c r="H58" s="8" t="s">
        <v>5</v>
      </c>
    </row>
    <row r="59" spans="1:12" ht="15.6" x14ac:dyDescent="0.3">
      <c r="A59" s="9" t="str">
        <f>IF(B59="", "", Rosters!$B$5)</f>
        <v>CRESTWOOD</v>
      </c>
      <c r="B59" s="9" t="str">
        <f>IF(Rosters!$J$5="", "", Rosters!$J$5)</f>
        <v>KALEB</v>
      </c>
      <c r="C59" s="9" t="str">
        <f>IF(Rosters!$K$5="", "", Rosters!$K$5)</f>
        <v>MARTIN</v>
      </c>
      <c r="D59" s="10" t="str">
        <f>IF(Rosters!$L$5="", "", Rosters!$L$5)</f>
        <v>10</v>
      </c>
      <c r="E59" s="51">
        <v>89</v>
      </c>
      <c r="F59" s="51">
        <v>80</v>
      </c>
      <c r="G59" s="51">
        <v>100</v>
      </c>
      <c r="H59" s="11">
        <f>IF(SUM(E59:G59)=0, "", SUM(E59:G59))</f>
        <v>269</v>
      </c>
      <c r="I59" s="15" t="str">
        <f>IF(E59&gt;300, "Error", IF(F59&gt;300, "Error", IF(G59&gt;300, "Error", "")))</f>
        <v/>
      </c>
      <c r="K59" s="1"/>
    </row>
    <row r="60" spans="1:12" ht="15.6" x14ac:dyDescent="0.3">
      <c r="A60" s="9" t="str">
        <f>IF(B60="", "", Rosters!$B$5)</f>
        <v>CRESTWOOD</v>
      </c>
      <c r="B60" s="9" t="str">
        <f>IF(Rosters!$M$5="", "", Rosters!$M$5)</f>
        <v>CHASE</v>
      </c>
      <c r="C60" s="9" t="str">
        <f>IF(Rosters!$N$5="", "", Rosters!$N$5)</f>
        <v>THOMPSON</v>
      </c>
      <c r="D60" s="10" t="str">
        <f>IF(Rosters!$O$5="", "", Rosters!$O$5)</f>
        <v>9</v>
      </c>
      <c r="E60" s="51">
        <v>139</v>
      </c>
      <c r="F60" s="51">
        <v>147</v>
      </c>
      <c r="G60" s="51">
        <v>175</v>
      </c>
      <c r="H60" s="11">
        <f t="shared" ref="H60:H69" si="10">IF(SUM(E60:G60)=0, "", SUM(E60:G60))</f>
        <v>461</v>
      </c>
      <c r="I60" s="15" t="str">
        <f t="shared" ref="I60:I66" si="11">IF(E60&gt;300, "Error", IF(F60&gt;300, "Error", IF(G60&gt;300, "Error", "")))</f>
        <v/>
      </c>
      <c r="K60" s="1"/>
    </row>
    <row r="61" spans="1:12" ht="15.6" x14ac:dyDescent="0.3">
      <c r="A61" s="9" t="str">
        <f>IF(B61="", "", Rosters!$B$5)</f>
        <v>CRESTWOOD</v>
      </c>
      <c r="B61" s="9" t="str">
        <f>IF(Rosters!$P$5="", "", Rosters!$P$5)</f>
        <v>JAKOB</v>
      </c>
      <c r="C61" s="9" t="str">
        <f>IF(Rosters!$Q$5="", "", Rosters!$Q$5)</f>
        <v>TAYLOR</v>
      </c>
      <c r="D61" s="10" t="str">
        <f>IF(Rosters!$R$5="", "", Rosters!$R$5)</f>
        <v>10</v>
      </c>
      <c r="E61" s="51">
        <v>127</v>
      </c>
      <c r="F61" s="51">
        <v>137</v>
      </c>
      <c r="G61" s="51">
        <v>98</v>
      </c>
      <c r="H61" s="11">
        <f t="shared" si="10"/>
        <v>362</v>
      </c>
      <c r="I61" s="15" t="str">
        <f t="shared" si="11"/>
        <v/>
      </c>
      <c r="K61" s="1"/>
    </row>
    <row r="62" spans="1:12" ht="15.6" x14ac:dyDescent="0.3">
      <c r="A62" s="9" t="str">
        <f>IF(B62="", "", Rosters!$B$5)</f>
        <v>CRESTWOOD</v>
      </c>
      <c r="B62" s="9" t="str">
        <f>IF(Rosters!$S$5="", "", Rosters!$S$5)</f>
        <v>AARON</v>
      </c>
      <c r="C62" s="9" t="str">
        <f>IF(Rosters!$T$5="", "", Rosters!$T$5)</f>
        <v>FRANEK</v>
      </c>
      <c r="D62" s="10" t="str">
        <f>IF(Rosters!$U$5="", "", Rosters!$U$5)</f>
        <v>10</v>
      </c>
      <c r="E62" s="51">
        <v>145</v>
      </c>
      <c r="F62" s="51">
        <v>111</v>
      </c>
      <c r="G62" s="51">
        <v>179</v>
      </c>
      <c r="H62" s="11">
        <f t="shared" si="10"/>
        <v>435</v>
      </c>
      <c r="I62" s="15" t="str">
        <f t="shared" si="11"/>
        <v/>
      </c>
      <c r="K62" s="1"/>
    </row>
    <row r="63" spans="1:12" ht="15.6" x14ac:dyDescent="0.3">
      <c r="A63" s="9" t="str">
        <f>IF(B63="", "", Rosters!$B$5)</f>
        <v>CRESTWOOD</v>
      </c>
      <c r="B63" s="9" t="str">
        <f>IF(Rosters!$V$5="", "", Rosters!$V$5)</f>
        <v>CARTER</v>
      </c>
      <c r="C63" s="9" t="str">
        <f>IF(Rosters!$W$5="", "", Rosters!$W$5)</f>
        <v>DESATNIK</v>
      </c>
      <c r="D63" s="10" t="str">
        <f>IF(Rosters!$X$5="", "", Rosters!$X$5)</f>
        <v>10</v>
      </c>
      <c r="E63" s="51">
        <v>157</v>
      </c>
      <c r="F63" s="51">
        <v>157</v>
      </c>
      <c r="G63" s="51">
        <v>74</v>
      </c>
      <c r="H63" s="11">
        <f t="shared" si="10"/>
        <v>388</v>
      </c>
      <c r="I63" s="15" t="str">
        <f t="shared" si="11"/>
        <v/>
      </c>
      <c r="K63" s="1"/>
    </row>
    <row r="64" spans="1:12" ht="15.6" x14ac:dyDescent="0.3">
      <c r="A64" s="9" t="str">
        <f>IF(B64="", "", Rosters!$B$5)</f>
        <v>CRESTWOOD</v>
      </c>
      <c r="B64" s="9" t="str">
        <f>IF(Rosters!$Y$5="", "", Rosters!$Y$5)</f>
        <v>MATT</v>
      </c>
      <c r="C64" s="9" t="str">
        <f>IF(Rosters!$Z$5="", "", Rosters!$Z$5)</f>
        <v>WRIGHT</v>
      </c>
      <c r="D64" s="10">
        <v>9</v>
      </c>
      <c r="E64" s="51"/>
      <c r="F64" s="51"/>
      <c r="G64" s="51"/>
      <c r="H64" s="11" t="str">
        <f t="shared" si="10"/>
        <v/>
      </c>
      <c r="I64" s="15" t="str">
        <f t="shared" si="11"/>
        <v/>
      </c>
      <c r="K64" s="1"/>
    </row>
    <row r="65" spans="1:12" ht="15.6" x14ac:dyDescent="0.3">
      <c r="A65" s="9" t="str">
        <f>IF(B65="", "", Rosters!$B$5)</f>
        <v>CRESTWOOD</v>
      </c>
      <c r="B65" s="9" t="str">
        <f>IF(Rosters!$AB$5="","", Rosters!$AB$5)</f>
        <v>TREY</v>
      </c>
      <c r="C65" s="9" t="str">
        <f>IF(Rosters!$AC$5="","", Rosters!$AC$5)</f>
        <v>LAMENDOLA</v>
      </c>
      <c r="D65" s="10" t="str">
        <f>IF(Rosters!$AD$5="","", Rosters!$AD$5)</f>
        <v>10</v>
      </c>
      <c r="E65" s="51"/>
      <c r="F65" s="51"/>
      <c r="G65" s="51"/>
      <c r="H65" s="11" t="str">
        <f t="shared" si="10"/>
        <v/>
      </c>
      <c r="I65" s="15" t="str">
        <f t="shared" si="11"/>
        <v/>
      </c>
      <c r="K65" s="1"/>
    </row>
    <row r="66" spans="1:12" ht="15.6" x14ac:dyDescent="0.3">
      <c r="A66" s="9" t="str">
        <f>IF(B66="", "", Rosters!$B$5)</f>
        <v/>
      </c>
      <c r="B66" s="9" t="str">
        <f>IF(Rosters!$AE$5="", "", Rosters!$AE$5)</f>
        <v/>
      </c>
      <c r="C66" s="9" t="str">
        <f>IF(Rosters!$AF$5="", "", Rosters!$AF$5)</f>
        <v/>
      </c>
      <c r="D66" s="10" t="str">
        <f>IF(Rosters!$AG$5="", "", Rosters!$AG$5)</f>
        <v/>
      </c>
      <c r="E66" s="51"/>
      <c r="F66" s="51"/>
      <c r="G66" s="51"/>
      <c r="H66" s="11" t="str">
        <f t="shared" si="10"/>
        <v/>
      </c>
      <c r="I66" s="15" t="str">
        <f t="shared" si="11"/>
        <v/>
      </c>
      <c r="K66" s="1"/>
    </row>
    <row r="67" spans="1:12" ht="15.75" customHeight="1" x14ac:dyDescent="0.3">
      <c r="A67" s="9" t="str">
        <f>IF(B67="", "", Rosters!$B$5)</f>
        <v>CRESTWOOD</v>
      </c>
      <c r="B67" s="9" t="str">
        <f>IF($C$70="Ind","","Substitution 1")</f>
        <v>Substitution 1</v>
      </c>
      <c r="C67" s="9"/>
      <c r="D67" s="10" t="str">
        <f>IF($C$70="Ind", "", "n/a")</f>
        <v>n/a</v>
      </c>
      <c r="E67" s="51"/>
      <c r="F67" s="51"/>
      <c r="G67" s="51"/>
      <c r="H67" s="11" t="str">
        <f t="shared" si="10"/>
        <v/>
      </c>
      <c r="I67" s="15"/>
    </row>
    <row r="68" spans="1:12" ht="15.75" customHeight="1" x14ac:dyDescent="0.3">
      <c r="A68" s="9" t="str">
        <f>IF(B68="", "", Rosters!$B$5)</f>
        <v>CRESTWOOD</v>
      </c>
      <c r="B68" s="9" t="str">
        <f>IF($C$70="Ind","","Substitution 2")</f>
        <v>Substitution 2</v>
      </c>
      <c r="C68" s="9"/>
      <c r="D68" s="10" t="str">
        <f>IF($C$70="Ind", "", "n/a")</f>
        <v>n/a</v>
      </c>
      <c r="E68" s="51"/>
      <c r="F68" s="51"/>
      <c r="G68" s="51"/>
      <c r="H68" s="11" t="str">
        <f t="shared" si="10"/>
        <v/>
      </c>
      <c r="I68" s="15"/>
    </row>
    <row r="69" spans="1:12" ht="15.75" customHeight="1" x14ac:dyDescent="0.3">
      <c r="A69" s="9" t="str">
        <f>IF(B69="", "", Rosters!$B$5)</f>
        <v>CRESTWOOD</v>
      </c>
      <c r="B69" s="9" t="str">
        <f>IF($C$70="Ind","","Substitution 3")</f>
        <v>Substitution 3</v>
      </c>
      <c r="C69" s="9"/>
      <c r="D69" s="10" t="str">
        <f>IF($C$70="Ind", "", "n/a")</f>
        <v>n/a</v>
      </c>
      <c r="E69" s="51"/>
      <c r="F69" s="51"/>
      <c r="G69" s="51"/>
      <c r="H69" s="11" t="str">
        <f t="shared" si="10"/>
        <v/>
      </c>
      <c r="I69" s="15"/>
    </row>
    <row r="70" spans="1:12" ht="15.6" x14ac:dyDescent="0.3">
      <c r="A70" s="61" t="str">
        <f>Rosters!$E$5</f>
        <v>330-606-2189</v>
      </c>
      <c r="B70" s="62" t="str">
        <f>Rosters!$F$5</f>
        <v>horner340@yahoo.com</v>
      </c>
      <c r="C70" s="2" t="str">
        <f>IF(COUNTIF(C59:C66,"")&gt;3,"Ind","Team")</f>
        <v>Team</v>
      </c>
      <c r="D70" s="27" t="str">
        <f>IF(C70="Team", "Total", "")</f>
        <v>Total</v>
      </c>
      <c r="E70" s="13">
        <f>IF($C$70="IND", "", IF(COUNT(E59:E69)&lt;&gt;5, "Error", SUM(E59:E69)))</f>
        <v>657</v>
      </c>
      <c r="F70" s="13">
        <f t="shared" ref="F70:G70" si="12">IF($C$70="IND", "", IF(COUNT(F59:F69)&lt;&gt;5, "Error", SUM(F59:F69)))</f>
        <v>632</v>
      </c>
      <c r="G70" s="13">
        <f t="shared" si="12"/>
        <v>626</v>
      </c>
      <c r="H70" s="12">
        <f>IF(C70="Team", SUM(E70:G70), "")</f>
        <v>1915</v>
      </c>
    </row>
    <row r="71" spans="1:12" x14ac:dyDescent="0.3">
      <c r="A71" s="61" t="str">
        <f>Rosters!$H$5</f>
        <v>RED DEVILS</v>
      </c>
      <c r="B71" s="62" t="str">
        <f>Rosters!$I$5</f>
        <v>RED AND GRAY</v>
      </c>
      <c r="C71" s="1"/>
      <c r="D71" s="1"/>
      <c r="E71" s="2">
        <f>COUNTIF(E59:E69,"&gt;0")</f>
        <v>5</v>
      </c>
      <c r="F71" s="2">
        <f>COUNTIF(F59:F69,"&gt;0")</f>
        <v>5</v>
      </c>
      <c r="G71" s="2">
        <f>COUNTIF(G59:G69,"&gt;0")</f>
        <v>5</v>
      </c>
    </row>
    <row r="72" spans="1:12" ht="33.6" customHeight="1" x14ac:dyDescent="0.3">
      <c r="A72" s="100" t="str">
        <f>Rosters!$B$6</f>
        <v>CUY. VALLEY CHRISTIAN ACAD.</v>
      </c>
      <c r="B72" s="101"/>
      <c r="C72" s="102"/>
      <c r="D72" s="13" t="str">
        <f>IF($C$87="Team", "Baker 1", "Individual")</f>
        <v>Baker 1</v>
      </c>
      <c r="E72" s="12" t="str">
        <f>IF($C$87="Team", "Baker 2", "")</f>
        <v>Baker 2</v>
      </c>
      <c r="F72" s="12" t="str">
        <f>IF($C$87="Team", "Baker 3", "")</f>
        <v>Baker 3</v>
      </c>
      <c r="G72" s="12" t="str">
        <f>IF($C$87="Team", "Baker 4", "")</f>
        <v>Baker 4</v>
      </c>
      <c r="H72" s="12" t="str">
        <f>IF($C$87="Team", "Baker 5", "")</f>
        <v>Baker 5</v>
      </c>
      <c r="I72" s="12" t="str">
        <f>IF($C$87="Team", "Baker 6", "")</f>
        <v>Baker 6</v>
      </c>
      <c r="J72" s="38" t="str">
        <f>IF($C$87="Team", "Baker Total", "")</f>
        <v>Baker Total</v>
      </c>
      <c r="K72" s="38" t="str">
        <f>IF($C$87="Team", "Reg. Total", "")</f>
        <v>Reg. Total</v>
      </c>
      <c r="L72" s="39" t="str">
        <f>IF(C87="Team", "Team Total", "")</f>
        <v>Team Total</v>
      </c>
    </row>
    <row r="73" spans="1:12" ht="15" customHeight="1" x14ac:dyDescent="0.3">
      <c r="A73" s="33" t="s">
        <v>54</v>
      </c>
      <c r="B73" t="str">
        <f>Rosters!$D$6</f>
        <v>JAMES FISHEL II</v>
      </c>
      <c r="C73" s="37"/>
      <c r="D73" s="107">
        <v>175</v>
      </c>
      <c r="E73" s="106">
        <v>158</v>
      </c>
      <c r="F73" s="106">
        <v>170</v>
      </c>
      <c r="G73" s="106">
        <v>180</v>
      </c>
      <c r="H73" s="106">
        <v>172</v>
      </c>
      <c r="I73" s="106">
        <v>158</v>
      </c>
      <c r="J73" s="104">
        <f>IF(C87="Team", SUM(D73:I74), "")</f>
        <v>1013</v>
      </c>
      <c r="K73" s="104">
        <f>IF(C87="Team", H87, "")</f>
        <v>2553</v>
      </c>
      <c r="L73" s="103">
        <f>IF(C87="Team", SUM(J73:K74), "")</f>
        <v>3566</v>
      </c>
    </row>
    <row r="74" spans="1:12" ht="15" customHeight="1" x14ac:dyDescent="0.3">
      <c r="A74" s="36" t="str">
        <f>IF(B74="", "", "Asst. Coach: ")</f>
        <v xml:space="preserve">Asst. Coach: </v>
      </c>
      <c r="B74" s="40" t="str">
        <f>IF(Rosters!$G$6="", "", Rosters!$G$6)</f>
        <v>JIM FISHEL</v>
      </c>
      <c r="C74" s="34"/>
      <c r="D74" s="107"/>
      <c r="E74" s="106"/>
      <c r="F74" s="106"/>
      <c r="G74" s="106"/>
      <c r="H74" s="106"/>
      <c r="I74" s="106"/>
      <c r="J74" s="104"/>
      <c r="K74" s="104"/>
      <c r="L74" s="103"/>
    </row>
    <row r="75" spans="1:12" ht="15.6" x14ac:dyDescent="0.3">
      <c r="A75" s="32">
        <f>Rosters!$A$6</f>
        <v>448</v>
      </c>
      <c r="B75" s="7" t="s">
        <v>51</v>
      </c>
      <c r="C75" s="7" t="s">
        <v>52</v>
      </c>
      <c r="D75" s="7" t="s">
        <v>1</v>
      </c>
      <c r="E75" s="8" t="s">
        <v>2</v>
      </c>
      <c r="F75" s="8" t="s">
        <v>3</v>
      </c>
      <c r="G75" s="8" t="s">
        <v>4</v>
      </c>
      <c r="H75" s="8" t="s">
        <v>5</v>
      </c>
    </row>
    <row r="76" spans="1:12" ht="15.6" x14ac:dyDescent="0.3">
      <c r="A76" s="9" t="str">
        <f>IF(B76="", "", Rosters!$B$6)</f>
        <v>CUY. VALLEY CHRISTIAN ACAD.</v>
      </c>
      <c r="B76" s="9" t="str">
        <f>IF(Rosters!$J$6="", "", Rosters!$J$6)</f>
        <v>CJ</v>
      </c>
      <c r="C76" s="9" t="str">
        <f>IF(Rosters!$K$6="", "", Rosters!$K$6)</f>
        <v>MARSHALL</v>
      </c>
      <c r="D76" s="10" t="str">
        <f>IF(Rosters!$L$6="", "", Rosters!$L$6)</f>
        <v>12</v>
      </c>
      <c r="E76" s="51">
        <v>184</v>
      </c>
      <c r="F76" s="51">
        <v>180</v>
      </c>
      <c r="G76" s="51">
        <v>168</v>
      </c>
      <c r="H76" s="11">
        <f>IF(SUM(E76:G76)=0, "", SUM(E76:G76))</f>
        <v>532</v>
      </c>
      <c r="I76" s="15" t="str">
        <f>IF(E76&gt;300, "Error", IF(F76&gt;300, "Error", IF(G76&gt;300, "Error", "")))</f>
        <v/>
      </c>
      <c r="K76" s="1"/>
    </row>
    <row r="77" spans="1:12" ht="15.6" x14ac:dyDescent="0.3">
      <c r="A77" s="9" t="str">
        <f>IF(B77="", "", Rosters!$B$6)</f>
        <v>CUY. VALLEY CHRISTIAN ACAD.</v>
      </c>
      <c r="B77" s="9" t="str">
        <f>IF(Rosters!$M$6="", "", Rosters!$M$6)</f>
        <v>JAMES</v>
      </c>
      <c r="C77" s="9" t="str">
        <f>IF(Rosters!$N$6="", "", Rosters!$N$6)</f>
        <v>WIGGERS</v>
      </c>
      <c r="D77" s="10" t="str">
        <f>IF(Rosters!$O$6="", "", Rosters!$O$6)</f>
        <v>10</v>
      </c>
      <c r="E77" s="51">
        <v>164</v>
      </c>
      <c r="F77" s="51">
        <v>155</v>
      </c>
      <c r="G77" s="51"/>
      <c r="H77" s="11">
        <f t="shared" ref="H77:H86" si="13">IF(SUM(E77:G77)=0, "", SUM(E77:G77))</f>
        <v>319</v>
      </c>
      <c r="I77" s="15" t="str">
        <f t="shared" ref="I77:I83" si="14">IF(E77&gt;300, "Error", IF(F77&gt;300, "Error", IF(G77&gt;300, "Error", "")))</f>
        <v/>
      </c>
      <c r="K77" s="1"/>
    </row>
    <row r="78" spans="1:12" ht="15.6" x14ac:dyDescent="0.3">
      <c r="A78" s="9" t="str">
        <f>IF(B78="", "", Rosters!$B$6)</f>
        <v>CUY. VALLEY CHRISTIAN ACAD.</v>
      </c>
      <c r="B78" s="9" t="str">
        <f>IF(Rosters!$P$6="", "", Rosters!$P$6)</f>
        <v>NICK</v>
      </c>
      <c r="C78" s="9" t="str">
        <f>IF(Rosters!$Q$6="", "", Rosters!$Q$6)</f>
        <v>MYERS</v>
      </c>
      <c r="D78" s="10" t="str">
        <f>IF(Rosters!$R$6="", "", Rosters!$R$6)</f>
        <v>10</v>
      </c>
      <c r="E78" s="51">
        <v>181</v>
      </c>
      <c r="F78" s="51">
        <v>190</v>
      </c>
      <c r="G78" s="51">
        <v>231</v>
      </c>
      <c r="H78" s="11">
        <f t="shared" si="13"/>
        <v>602</v>
      </c>
      <c r="I78" s="15" t="str">
        <f t="shared" si="14"/>
        <v/>
      </c>
      <c r="K78" s="1"/>
    </row>
    <row r="79" spans="1:12" ht="15.6" x14ac:dyDescent="0.3">
      <c r="A79" s="9" t="str">
        <f>IF(B79="", "", Rosters!$B$6)</f>
        <v>CUY. VALLEY CHRISTIAN ACAD.</v>
      </c>
      <c r="B79" s="9" t="str">
        <f>IF(Rosters!$S$6="", "", Rosters!$S$6)</f>
        <v>NEO</v>
      </c>
      <c r="C79" s="9" t="str">
        <f>IF(Rosters!$T$6="", "", Rosters!$T$6)</f>
        <v>MCFADDEN</v>
      </c>
      <c r="D79" s="10" t="str">
        <f>IF(Rosters!$U$6="", "", Rosters!$U$6)</f>
        <v>11</v>
      </c>
      <c r="E79" s="51">
        <v>189</v>
      </c>
      <c r="F79" s="51">
        <v>180</v>
      </c>
      <c r="G79" s="51">
        <v>139</v>
      </c>
      <c r="H79" s="11">
        <f t="shared" si="13"/>
        <v>508</v>
      </c>
      <c r="I79" s="15" t="str">
        <f t="shared" si="14"/>
        <v/>
      </c>
      <c r="K79" s="1"/>
    </row>
    <row r="80" spans="1:12" ht="15.6" x14ac:dyDescent="0.3">
      <c r="A80" s="9" t="str">
        <f>IF(B80="", "", Rosters!$B$6)</f>
        <v>CUY. VALLEY CHRISTIAN ACAD.</v>
      </c>
      <c r="B80" s="9" t="str">
        <f>IF(Rosters!$V$6="", "", Rosters!$V$6)</f>
        <v>HUDSON</v>
      </c>
      <c r="C80" s="9" t="str">
        <f>IF(Rosters!$W$6="", "", Rosters!$W$6)</f>
        <v>BAZEMORE</v>
      </c>
      <c r="D80" s="10" t="str">
        <f>IF(Rosters!$X$6="", "", Rosters!$X$6)</f>
        <v>10</v>
      </c>
      <c r="E80" s="51"/>
      <c r="F80" s="51">
        <v>176</v>
      </c>
      <c r="G80" s="51"/>
      <c r="H80" s="11">
        <f t="shared" si="13"/>
        <v>176</v>
      </c>
      <c r="I80" s="15" t="str">
        <f t="shared" si="14"/>
        <v/>
      </c>
      <c r="K80" s="1"/>
    </row>
    <row r="81" spans="1:12" ht="15.6" x14ac:dyDescent="0.3">
      <c r="A81" s="9" t="str">
        <f>IF(B81="", "", Rosters!$B$6)</f>
        <v>CUY. VALLEY CHRISTIAN ACAD.</v>
      </c>
      <c r="B81" s="9" t="str">
        <f>IF(Rosters!$Y$6="", "", Rosters!$Y$6)</f>
        <v>OWEN</v>
      </c>
      <c r="C81" s="9" t="str">
        <f>IF(Rosters!$Z$6="", "", Rosters!$Z$6)</f>
        <v>LEE</v>
      </c>
      <c r="D81" s="10" t="str">
        <f>IF(Rosters!$AA$6="", "", Rosters!$AA$6)</f>
        <v>10</v>
      </c>
      <c r="E81" s="51"/>
      <c r="F81" s="51"/>
      <c r="G81" s="51"/>
      <c r="H81" s="11" t="str">
        <f t="shared" si="13"/>
        <v/>
      </c>
      <c r="I81" s="15" t="str">
        <f t="shared" si="14"/>
        <v/>
      </c>
      <c r="K81" s="1"/>
    </row>
    <row r="82" spans="1:12" ht="15.6" x14ac:dyDescent="0.3">
      <c r="A82" s="9" t="str">
        <f>IF(B82="", "", Rosters!$B$6)</f>
        <v>CUY. VALLEY CHRISTIAN ACAD.</v>
      </c>
      <c r="B82" s="9" t="str">
        <f>IF(Rosters!$AB$6="","", Rosters!$AB$6)</f>
        <v>JACOB</v>
      </c>
      <c r="C82" s="9" t="str">
        <f>IF(Rosters!$AC$6="","", Rosters!$AC$6)</f>
        <v>GOULD</v>
      </c>
      <c r="D82" s="10" t="str">
        <f>IF(Rosters!$AD$6="","", Rosters!$AD$6)</f>
        <v>11</v>
      </c>
      <c r="E82" s="51"/>
      <c r="F82" s="51"/>
      <c r="G82" s="51"/>
      <c r="H82" s="11" t="str">
        <f t="shared" si="13"/>
        <v/>
      </c>
      <c r="I82" s="15" t="str">
        <f t="shared" si="14"/>
        <v/>
      </c>
      <c r="K82" s="1"/>
    </row>
    <row r="83" spans="1:12" ht="15.6" x14ac:dyDescent="0.3">
      <c r="A83" s="9" t="str">
        <f>IF(B83="", "", Rosters!$B$6)</f>
        <v>CUY. VALLEY CHRISTIAN ACAD.</v>
      </c>
      <c r="B83" s="9" t="s">
        <v>323</v>
      </c>
      <c r="C83" s="9" t="s">
        <v>390</v>
      </c>
      <c r="D83" s="10">
        <v>9</v>
      </c>
      <c r="E83" s="51"/>
      <c r="F83" s="51"/>
      <c r="G83" s="51"/>
      <c r="H83" s="11" t="str">
        <f t="shared" si="13"/>
        <v/>
      </c>
      <c r="I83" s="15" t="str">
        <f t="shared" si="14"/>
        <v/>
      </c>
      <c r="K83" s="1"/>
    </row>
    <row r="84" spans="1:12" ht="15.75" customHeight="1" x14ac:dyDescent="0.3">
      <c r="A84" s="9" t="str">
        <f>IF(B84="", "", Rosters!$B$6)</f>
        <v>CUY. VALLEY CHRISTIAN ACAD.</v>
      </c>
      <c r="B84" s="9" t="str">
        <f>IF($C$87="Ind","","Substitution 1")</f>
        <v>Substitution 1</v>
      </c>
      <c r="C84" s="9"/>
      <c r="D84" s="10" t="str">
        <f>IF($C$87="Ind", "", "n/a")</f>
        <v>n/a</v>
      </c>
      <c r="E84" s="51">
        <v>146</v>
      </c>
      <c r="F84" s="51"/>
      <c r="G84" s="51">
        <v>135</v>
      </c>
      <c r="H84" s="11">
        <f t="shared" si="13"/>
        <v>281</v>
      </c>
      <c r="I84" s="15"/>
    </row>
    <row r="85" spans="1:12" ht="15.75" customHeight="1" x14ac:dyDescent="0.3">
      <c r="A85" s="9" t="str">
        <f>IF(B85="", "", Rosters!$B$6)</f>
        <v>CUY. VALLEY CHRISTIAN ACAD.</v>
      </c>
      <c r="B85" s="9" t="str">
        <f>IF($C$87="Ind","","Substitution 2")</f>
        <v>Substitution 2</v>
      </c>
      <c r="C85" s="9"/>
      <c r="D85" s="10" t="str">
        <f>IF($C$87="Ind", "", "n/a")</f>
        <v>n/a</v>
      </c>
      <c r="E85" s="51"/>
      <c r="F85" s="51"/>
      <c r="G85" s="51">
        <v>135</v>
      </c>
      <c r="H85" s="11">
        <f t="shared" si="13"/>
        <v>135</v>
      </c>
      <c r="I85" s="15"/>
    </row>
    <row r="86" spans="1:12" ht="15.75" customHeight="1" x14ac:dyDescent="0.3">
      <c r="A86" s="9" t="str">
        <f>IF(B86="", "", Rosters!$B$6)</f>
        <v>CUY. VALLEY CHRISTIAN ACAD.</v>
      </c>
      <c r="B86" s="9" t="str">
        <f>IF($C$87="Ind","","Substitution 3")</f>
        <v>Substitution 3</v>
      </c>
      <c r="C86" s="9"/>
      <c r="D86" s="10" t="str">
        <f>IF($C$87="Ind", "", "n/a")</f>
        <v>n/a</v>
      </c>
      <c r="E86" s="51"/>
      <c r="F86" s="51"/>
      <c r="G86" s="51"/>
      <c r="H86" s="11" t="str">
        <f t="shared" si="13"/>
        <v/>
      </c>
      <c r="I86" s="15"/>
    </row>
    <row r="87" spans="1:12" ht="15.6" x14ac:dyDescent="0.3">
      <c r="A87" s="61" t="str">
        <f>Rosters!$E$6</f>
        <v>330-283-2144</v>
      </c>
      <c r="B87" s="62" t="str">
        <f>Rosters!$F$6</f>
        <v>ofishel14@yahoo.com</v>
      </c>
      <c r="C87" s="2" t="str">
        <f>IF(COUNTIF(C76:C83,"")&gt;3,"Ind","Team")</f>
        <v>Team</v>
      </c>
      <c r="D87" s="27" t="str">
        <f>IF(C87="Team", "Total", "")</f>
        <v>Total</v>
      </c>
      <c r="E87" s="13">
        <f>IF($C$87="IND", "", IF(COUNT(E76:E86)&lt;&gt;5, "Error", SUM(E76:E86)))</f>
        <v>864</v>
      </c>
      <c r="F87" s="13">
        <f t="shared" ref="F87:G87" si="15">IF($C$87="IND", "", IF(COUNT(F76:F86)&lt;&gt;5, "Error", SUM(F76:F86)))</f>
        <v>881</v>
      </c>
      <c r="G87" s="13">
        <f t="shared" si="15"/>
        <v>808</v>
      </c>
      <c r="H87" s="12">
        <f>IF(C87="Team", SUM(E87:G87), "")</f>
        <v>2553</v>
      </c>
    </row>
    <row r="88" spans="1:12" x14ac:dyDescent="0.3">
      <c r="A88" s="61" t="str">
        <f>Rosters!$H$6</f>
        <v>ROYALS</v>
      </c>
      <c r="B88" s="62" t="str">
        <f>Rosters!$I$6</f>
        <v>ROYAL BLUE, WHITE AND BLACK</v>
      </c>
      <c r="C88" s="1"/>
      <c r="D88" s="1"/>
      <c r="E88" s="2">
        <f>COUNTIF(E76:E86,"&gt;0")</f>
        <v>5</v>
      </c>
      <c r="F88" s="2">
        <f>COUNTIF(F76:F86,"&gt;0")</f>
        <v>5</v>
      </c>
      <c r="G88" s="2">
        <f>COUNTIF(G76:G86,"&gt;0")</f>
        <v>5</v>
      </c>
    </row>
    <row r="89" spans="1:12" ht="33" customHeight="1" x14ac:dyDescent="0.3">
      <c r="A89" s="100" t="str">
        <f>Rosters!$B$7</f>
        <v>EAST CANTON</v>
      </c>
      <c r="B89" s="101"/>
      <c r="C89" s="102"/>
      <c r="D89" s="13" t="str">
        <f>IF($C$104="Team", "Baker 1", "Individual")</f>
        <v>Baker 1</v>
      </c>
      <c r="E89" s="12" t="str">
        <f>IF($C$104="Team", "Baker 2", "")</f>
        <v>Baker 2</v>
      </c>
      <c r="F89" s="12" t="str">
        <f>IF($C$104="Team", "Baker 3", "")</f>
        <v>Baker 3</v>
      </c>
      <c r="G89" s="12" t="str">
        <f>IF($C$104="Team", "Baker 4", "")</f>
        <v>Baker 4</v>
      </c>
      <c r="H89" s="12" t="str">
        <f>IF($C$104="Team", "Baker 5", "")</f>
        <v>Baker 5</v>
      </c>
      <c r="I89" s="12" t="str">
        <f>IF($C$104="Team", "Baker 6", "")</f>
        <v>Baker 6</v>
      </c>
      <c r="J89" s="38" t="str">
        <f>IF($C$104="Team", "Baker Total", "")</f>
        <v>Baker Total</v>
      </c>
      <c r="K89" s="38" t="str">
        <f>IF($C$104="Team", "Reg. Total", "")</f>
        <v>Reg. Total</v>
      </c>
      <c r="L89" s="39" t="str">
        <f>IF(C104="Team", "Team Total", "")</f>
        <v>Team Total</v>
      </c>
    </row>
    <row r="90" spans="1:12" ht="15" customHeight="1" x14ac:dyDescent="0.3">
      <c r="A90" s="33" t="s">
        <v>54</v>
      </c>
      <c r="B90" t="str">
        <f>Rosters!$D$7</f>
        <v>TODD THOMAS</v>
      </c>
      <c r="C90" s="37"/>
      <c r="D90" s="107">
        <v>192</v>
      </c>
      <c r="E90" s="106">
        <v>147</v>
      </c>
      <c r="F90" s="106">
        <v>156</v>
      </c>
      <c r="G90" s="106">
        <v>147</v>
      </c>
      <c r="H90" s="106">
        <v>152</v>
      </c>
      <c r="I90" s="106">
        <v>181</v>
      </c>
      <c r="J90" s="104">
        <f>IF(C104="Team", SUM(D90:I91), "")</f>
        <v>975</v>
      </c>
      <c r="K90" s="104">
        <f>IF(C104="Team", H104, "")</f>
        <v>2206</v>
      </c>
      <c r="L90" s="103">
        <f>IF(C104="Team", SUM(J90:K91), "")</f>
        <v>3181</v>
      </c>
    </row>
    <row r="91" spans="1:12" ht="15" customHeight="1" x14ac:dyDescent="0.3">
      <c r="A91" s="36" t="str">
        <f>IF(B91="", "", "Asst. Coach: ")</f>
        <v xml:space="preserve">Asst. Coach: </v>
      </c>
      <c r="B91" s="40" t="str">
        <f>IF(Rosters!$G$7="", "", Rosters!$G$7)</f>
        <v>MARK HUNT</v>
      </c>
      <c r="C91" s="34"/>
      <c r="D91" s="107"/>
      <c r="E91" s="106"/>
      <c r="F91" s="106"/>
      <c r="G91" s="106"/>
      <c r="H91" s="106"/>
      <c r="I91" s="106"/>
      <c r="J91" s="104"/>
      <c r="K91" s="104"/>
      <c r="L91" s="103"/>
    </row>
    <row r="92" spans="1:12" ht="15.6" x14ac:dyDescent="0.3">
      <c r="A92" s="32">
        <f>Rosters!$A$7</f>
        <v>488</v>
      </c>
      <c r="B92" s="7" t="s">
        <v>51</v>
      </c>
      <c r="C92" s="7" t="s">
        <v>52</v>
      </c>
      <c r="D92" s="7" t="s">
        <v>1</v>
      </c>
      <c r="E92" s="8" t="s">
        <v>2</v>
      </c>
      <c r="F92" s="8" t="s">
        <v>3</v>
      </c>
      <c r="G92" s="8" t="s">
        <v>4</v>
      </c>
      <c r="H92" s="8" t="s">
        <v>5</v>
      </c>
    </row>
    <row r="93" spans="1:12" ht="15.6" x14ac:dyDescent="0.3">
      <c r="A93" s="9" t="str">
        <f>IF(B93="", "", Rosters!$B$7)</f>
        <v>EAST CANTON</v>
      </c>
      <c r="B93" s="9" t="str">
        <f>IF(Rosters!$J$7="", "", Rosters!$J$7)</f>
        <v>ZAIDEN</v>
      </c>
      <c r="C93" s="9" t="str">
        <f>IF(Rosters!$K$7="", "", Rosters!$K$7)</f>
        <v>SHERROD</v>
      </c>
      <c r="D93" s="10" t="str">
        <f>IF(Rosters!$L$7="", "", Rosters!$L$7)</f>
        <v>11</v>
      </c>
      <c r="E93" s="51">
        <v>131</v>
      </c>
      <c r="F93" s="51">
        <v>134</v>
      </c>
      <c r="G93" s="51"/>
      <c r="H93" s="11">
        <f>IF(SUM(E93:G93)=0, "", SUM(E93:G93))</f>
        <v>265</v>
      </c>
      <c r="I93" s="15" t="str">
        <f>IF(E93&gt;300, "Error", IF(F93&gt;300, "Error", IF(G93&gt;300, "Error", "")))</f>
        <v/>
      </c>
      <c r="K93" s="1"/>
    </row>
    <row r="94" spans="1:12" ht="15.6" x14ac:dyDescent="0.3">
      <c r="A94" s="9" t="str">
        <f>IF(B94="", "", Rosters!$B$7)</f>
        <v>EAST CANTON</v>
      </c>
      <c r="B94" s="9" t="str">
        <f>IF(Rosters!$M$7="", "", Rosters!$M$7)</f>
        <v>TYLER</v>
      </c>
      <c r="C94" s="9" t="str">
        <f>IF(Rosters!$N$7="", "", Rosters!$N$7)</f>
        <v>STEIGERWALD</v>
      </c>
      <c r="D94" s="10" t="str">
        <f>IF(Rosters!$O$7="", "", Rosters!$O$7)</f>
        <v>11</v>
      </c>
      <c r="E94" s="51">
        <v>116</v>
      </c>
      <c r="F94" s="51">
        <v>149</v>
      </c>
      <c r="G94" s="51">
        <v>177</v>
      </c>
      <c r="H94" s="11">
        <f t="shared" ref="H94:H103" si="16">IF(SUM(E94:G94)=0, "", SUM(E94:G94))</f>
        <v>442</v>
      </c>
      <c r="I94" s="15" t="str">
        <f t="shared" ref="I94:I100" si="17">IF(E94&gt;300, "Error", IF(F94&gt;300, "Error", IF(G94&gt;300, "Error", "")))</f>
        <v/>
      </c>
      <c r="K94" s="1"/>
    </row>
    <row r="95" spans="1:12" ht="15.6" x14ac:dyDescent="0.3">
      <c r="A95" s="9" t="str">
        <f>IF(B95="", "", Rosters!$B$7)</f>
        <v>EAST CANTON</v>
      </c>
      <c r="B95" s="9" t="str">
        <f>IF(Rosters!$P$7="", "", Rosters!$P$7)</f>
        <v>HUNTER</v>
      </c>
      <c r="C95" s="9" t="str">
        <f>IF(Rosters!$Q$7="", "", Rosters!$Q$7)</f>
        <v>SPENCER</v>
      </c>
      <c r="D95" s="10" t="str">
        <f>IF(Rosters!$R$7="", "", Rosters!$R$7)</f>
        <v>10</v>
      </c>
      <c r="E95" s="51">
        <v>124</v>
      </c>
      <c r="F95" s="51">
        <v>138</v>
      </c>
      <c r="G95" s="51"/>
      <c r="H95" s="11">
        <f t="shared" si="16"/>
        <v>262</v>
      </c>
      <c r="I95" s="15" t="str">
        <f t="shared" si="17"/>
        <v/>
      </c>
      <c r="K95" s="1"/>
    </row>
    <row r="96" spans="1:12" ht="15.6" x14ac:dyDescent="0.3">
      <c r="A96" s="9" t="str">
        <f>IF(B96="", "", Rosters!$B$7)</f>
        <v>EAST CANTON</v>
      </c>
      <c r="B96" s="9" t="str">
        <f>IF(Rosters!$S$7="", "", Rosters!$S$7)</f>
        <v>JAMES</v>
      </c>
      <c r="C96" s="9" t="str">
        <f>IF(Rosters!$T$7="", "", Rosters!$T$7)</f>
        <v>STUBBLEFIELD</v>
      </c>
      <c r="D96" s="10" t="str">
        <f>IF(Rosters!$U$7="", "", Rosters!$U$7)</f>
        <v>10</v>
      </c>
      <c r="E96" s="51">
        <v>143</v>
      </c>
      <c r="F96" s="51">
        <v>178</v>
      </c>
      <c r="G96" s="51">
        <v>140</v>
      </c>
      <c r="H96" s="11">
        <f t="shared" si="16"/>
        <v>461</v>
      </c>
      <c r="I96" s="15" t="str">
        <f t="shared" si="17"/>
        <v/>
      </c>
      <c r="K96" s="1"/>
    </row>
    <row r="97" spans="1:12" ht="15.6" x14ac:dyDescent="0.3">
      <c r="A97" s="9" t="str">
        <f>IF(B97="", "", Rosters!$B$7)</f>
        <v>EAST CANTON</v>
      </c>
      <c r="B97" s="9" t="str">
        <f>IF(Rosters!$V$7="", "", Rosters!$V$7)</f>
        <v>BRAYLEN</v>
      </c>
      <c r="C97" s="9" t="str">
        <f>IF(Rosters!$W$7="", "", Rosters!$W$7)</f>
        <v>JUTE</v>
      </c>
      <c r="D97" s="10" t="str">
        <f>IF(Rosters!$X$7="", "", Rosters!$X$7)</f>
        <v>10</v>
      </c>
      <c r="E97" s="51">
        <v>157</v>
      </c>
      <c r="F97" s="51">
        <v>149</v>
      </c>
      <c r="G97" s="51">
        <v>179</v>
      </c>
      <c r="H97" s="11">
        <f t="shared" si="16"/>
        <v>485</v>
      </c>
      <c r="I97" s="15" t="str">
        <f t="shared" si="17"/>
        <v/>
      </c>
      <c r="K97" s="1"/>
    </row>
    <row r="98" spans="1:12" ht="15.6" x14ac:dyDescent="0.3">
      <c r="A98" s="9" t="str">
        <f>IF(B98="", "", Rosters!$B$7)</f>
        <v>EAST CANTON</v>
      </c>
      <c r="B98" s="9" t="s">
        <v>391</v>
      </c>
      <c r="C98" s="9" t="s">
        <v>392</v>
      </c>
      <c r="D98" s="10">
        <v>10</v>
      </c>
      <c r="E98" s="51"/>
      <c r="F98" s="51"/>
      <c r="G98" s="51">
        <v>153</v>
      </c>
      <c r="H98" s="11">
        <f t="shared" si="16"/>
        <v>153</v>
      </c>
      <c r="I98" s="15" t="str">
        <f t="shared" si="17"/>
        <v/>
      </c>
      <c r="K98" s="1"/>
    </row>
    <row r="99" spans="1:12" ht="15.6" x14ac:dyDescent="0.3">
      <c r="A99" s="9" t="str">
        <f>IF(B99="", "", Rosters!$B$7)</f>
        <v>EAST CANTON</v>
      </c>
      <c r="B99" s="9" t="str">
        <f>IF(Rosters!$AB$7="","", Rosters!$AB$7)</f>
        <v>NICK</v>
      </c>
      <c r="C99" s="9" t="str">
        <f>IF(Rosters!$AC$7="","", Rosters!$AC$7)</f>
        <v>COLLINS</v>
      </c>
      <c r="D99" s="10" t="str">
        <f>IF(Rosters!$AD$7="","", Rosters!$AD$7)</f>
        <v>9</v>
      </c>
      <c r="E99" s="51"/>
      <c r="F99" s="51"/>
      <c r="G99" s="51"/>
      <c r="H99" s="11" t="str">
        <f t="shared" si="16"/>
        <v/>
      </c>
      <c r="I99" s="15" t="str">
        <f t="shared" si="17"/>
        <v/>
      </c>
      <c r="K99" s="1"/>
    </row>
    <row r="100" spans="1:12" ht="15.6" x14ac:dyDescent="0.3">
      <c r="A100" s="9" t="str">
        <f>IF(B100="", "", Rosters!$B$7)</f>
        <v>EAST CANTON</v>
      </c>
      <c r="B100" s="9" t="str">
        <f>IF(Rosters!$AE$7="", "", Rosters!$AE$7)</f>
        <v>PHILIP</v>
      </c>
      <c r="C100" s="9" t="str">
        <f>IF(Rosters!$AF$7="", "", Rosters!$AF$7)</f>
        <v>ISUM</v>
      </c>
      <c r="D100" s="10" t="str">
        <f>IF(Rosters!$AG$7="", "", Rosters!$AG$7)</f>
        <v>9</v>
      </c>
      <c r="E100" s="51"/>
      <c r="F100" s="51"/>
      <c r="G100" s="51">
        <v>138</v>
      </c>
      <c r="H100" s="11">
        <f t="shared" si="16"/>
        <v>138</v>
      </c>
      <c r="I100" s="15" t="str">
        <f t="shared" si="17"/>
        <v/>
      </c>
      <c r="K100" s="1"/>
    </row>
    <row r="101" spans="1:12" ht="15.75" customHeight="1" x14ac:dyDescent="0.3">
      <c r="A101" s="9" t="str">
        <f>IF(B101="", "", Rosters!$B$7)</f>
        <v>EAST CANTON</v>
      </c>
      <c r="B101" s="9" t="str">
        <f>IF($C$104="Ind","","Substitution 1")</f>
        <v>Substitution 1</v>
      </c>
      <c r="C101" s="9"/>
      <c r="D101" s="10" t="str">
        <f>IF($C$104="Ind", "", "n/a")</f>
        <v>n/a</v>
      </c>
      <c r="E101" s="51"/>
      <c r="F101" s="51"/>
      <c r="G101" s="51"/>
      <c r="H101" s="11" t="str">
        <f t="shared" si="16"/>
        <v/>
      </c>
      <c r="I101" s="15"/>
    </row>
    <row r="102" spans="1:12" ht="15.75" customHeight="1" x14ac:dyDescent="0.3">
      <c r="A102" s="9" t="str">
        <f>IF(B102="", "", Rosters!$B$7)</f>
        <v>EAST CANTON</v>
      </c>
      <c r="B102" s="9" t="str">
        <f>IF($C$104="Ind","","Substitution 2")</f>
        <v>Substitution 2</v>
      </c>
      <c r="C102" s="9"/>
      <c r="D102" s="10" t="str">
        <f>IF($C$104="Ind", "", "n/a")</f>
        <v>n/a</v>
      </c>
      <c r="E102" s="51"/>
      <c r="F102" s="51"/>
      <c r="G102" s="51"/>
      <c r="H102" s="11" t="str">
        <f t="shared" si="16"/>
        <v/>
      </c>
      <c r="I102" s="15"/>
    </row>
    <row r="103" spans="1:12" ht="15.75" customHeight="1" x14ac:dyDescent="0.3">
      <c r="A103" s="9" t="str">
        <f>IF(B103="", "", Rosters!$B$7)</f>
        <v>EAST CANTON</v>
      </c>
      <c r="B103" s="9" t="str">
        <f>IF($C$104="Ind","","Substitution 3")</f>
        <v>Substitution 3</v>
      </c>
      <c r="C103" s="9"/>
      <c r="D103" s="10" t="str">
        <f>IF($C$104="Ind", "", "n/a")</f>
        <v>n/a</v>
      </c>
      <c r="E103" s="51"/>
      <c r="F103" s="51"/>
      <c r="G103" s="51"/>
      <c r="H103" s="11" t="str">
        <f t="shared" si="16"/>
        <v/>
      </c>
      <c r="I103" s="15"/>
    </row>
    <row r="104" spans="1:12" ht="15.6" x14ac:dyDescent="0.3">
      <c r="A104" s="61" t="str">
        <f>Rosters!$E$7</f>
        <v>330-418-2202</v>
      </c>
      <c r="B104" s="62" t="str">
        <f>Rosters!$F$7</f>
        <v>ttspeedy@frontier.com</v>
      </c>
      <c r="C104" s="2" t="str">
        <f>IF(COUNTIF(C93:C100,"")&gt;3,"Ind","Team")</f>
        <v>Team</v>
      </c>
      <c r="D104" s="27" t="str">
        <f>IF(C104="Team", "Total", "")</f>
        <v>Total</v>
      </c>
      <c r="E104" s="13">
        <f>IF($C$104="IND", "", IF(COUNT(E93:E103)&lt;&gt;5, "Error", SUM(E93:E103)))</f>
        <v>671</v>
      </c>
      <c r="F104" s="13">
        <f t="shared" ref="F104:G104" si="18">IF($C$104="IND", "", IF(COUNT(F93:F103)&lt;&gt;5, "Error", SUM(F93:F103)))</f>
        <v>748</v>
      </c>
      <c r="G104" s="13">
        <f t="shared" si="18"/>
        <v>787</v>
      </c>
      <c r="H104" s="12">
        <f>IF(C104="Team", SUM(E104:G104), "")</f>
        <v>2206</v>
      </c>
    </row>
    <row r="105" spans="1:12" x14ac:dyDescent="0.3">
      <c r="A105" s="61" t="str">
        <f>Rosters!$H$7</f>
        <v>HORNETS</v>
      </c>
      <c r="B105" s="62" t="str">
        <f>Rosters!$I$7</f>
        <v>BLUE AND GOLD</v>
      </c>
      <c r="C105" s="1"/>
      <c r="D105" s="1"/>
      <c r="E105" s="2">
        <f>COUNTIF(E93:E103,"&gt;0")</f>
        <v>5</v>
      </c>
      <c r="F105" s="2">
        <f>COUNTIF(F93:F103,"&gt;0")</f>
        <v>5</v>
      </c>
      <c r="G105" s="2">
        <f>COUNTIF(G93:G103,"&gt;0")</f>
        <v>5</v>
      </c>
    </row>
    <row r="106" spans="1:12" ht="32.4" customHeight="1" x14ac:dyDescent="0.3">
      <c r="A106" s="100" t="str">
        <f>Rosters!$B$8</f>
        <v>FIELD</v>
      </c>
      <c r="B106" s="101"/>
      <c r="C106" s="102"/>
      <c r="D106" s="13" t="str">
        <f>IF($C$121="Team", "Baker 1", "Individual")</f>
        <v>Baker 1</v>
      </c>
      <c r="E106" s="12" t="str">
        <f>IF($C$121="Team", "Baker 2", "")</f>
        <v>Baker 2</v>
      </c>
      <c r="F106" s="12" t="str">
        <f>IF($C$121="Team", "Baker 3", "")</f>
        <v>Baker 3</v>
      </c>
      <c r="G106" s="12" t="str">
        <f>IF($C$121="Team", "Baker 4", "")</f>
        <v>Baker 4</v>
      </c>
      <c r="H106" s="12" t="str">
        <f>IF($C$121="Team", "Baker 5", "")</f>
        <v>Baker 5</v>
      </c>
      <c r="I106" s="12" t="str">
        <f>IF($C$121="Team", "Baker 6", "")</f>
        <v>Baker 6</v>
      </c>
      <c r="J106" s="38" t="str">
        <f>IF($C$121="Team", "Baker Total", "")</f>
        <v>Baker Total</v>
      </c>
      <c r="K106" s="38" t="str">
        <f>IF($C$121="Team", "Reg. Total", "")</f>
        <v>Reg. Total</v>
      </c>
      <c r="L106" s="39" t="str">
        <f>IF(C121="Team", "Team Total", "")</f>
        <v>Team Total</v>
      </c>
    </row>
    <row r="107" spans="1:12" ht="15" customHeight="1" x14ac:dyDescent="0.3">
      <c r="A107" s="33" t="s">
        <v>54</v>
      </c>
      <c r="B107" t="str">
        <f>Rosters!$D$8</f>
        <v>SCOTT  BOWER</v>
      </c>
      <c r="C107" s="37"/>
      <c r="D107" s="105">
        <v>191</v>
      </c>
      <c r="E107" s="105">
        <v>163</v>
      </c>
      <c r="F107" s="105">
        <v>163</v>
      </c>
      <c r="G107" s="105">
        <v>159</v>
      </c>
      <c r="H107" s="105">
        <v>223</v>
      </c>
      <c r="I107" s="108">
        <v>172</v>
      </c>
      <c r="J107" s="104">
        <f>IF(C121="Team", SUM(D107:I108), "")</f>
        <v>1071</v>
      </c>
      <c r="K107" s="104">
        <f>IF(C121="Team", H121, "")</f>
        <v>2723</v>
      </c>
      <c r="L107" s="103">
        <f>IF(C121="Team", SUM(J107:K108), "")</f>
        <v>3794</v>
      </c>
    </row>
    <row r="108" spans="1:12" ht="15" customHeight="1" x14ac:dyDescent="0.3">
      <c r="A108" s="36" t="str">
        <f>IF(B108="", "", "Asst. Coach: ")</f>
        <v/>
      </c>
      <c r="B108" s="40" t="str">
        <f>IF(Rosters!$G$8="", "", Rosters!$G$8)</f>
        <v/>
      </c>
      <c r="C108" s="34"/>
      <c r="D108" s="105"/>
      <c r="E108" s="105"/>
      <c r="F108" s="105"/>
      <c r="G108" s="105"/>
      <c r="H108" s="105"/>
      <c r="I108" s="109"/>
      <c r="J108" s="104"/>
      <c r="K108" s="104"/>
      <c r="L108" s="103"/>
    </row>
    <row r="109" spans="1:12" ht="15.6" x14ac:dyDescent="0.3">
      <c r="A109" s="32">
        <f>Rosters!$A$8</f>
        <v>584</v>
      </c>
      <c r="B109" s="7" t="s">
        <v>51</v>
      </c>
      <c r="C109" s="7" t="s">
        <v>52</v>
      </c>
      <c r="D109" s="7" t="s">
        <v>1</v>
      </c>
      <c r="E109" s="8" t="s">
        <v>2</v>
      </c>
      <c r="F109" s="8" t="s">
        <v>3</v>
      </c>
      <c r="G109" s="8" t="s">
        <v>4</v>
      </c>
      <c r="H109" s="8" t="s">
        <v>5</v>
      </c>
    </row>
    <row r="110" spans="1:12" ht="15.6" x14ac:dyDescent="0.3">
      <c r="A110" s="9" t="str">
        <f>IF(B110="", "", Rosters!$B$8)</f>
        <v>FIELD</v>
      </c>
      <c r="B110" s="9" t="str">
        <f>IF(Rosters!$J$8="", "", Rosters!$J$8)</f>
        <v>RYAN</v>
      </c>
      <c r="C110" s="9" t="str">
        <f>IF(Rosters!$K$8="", "", Rosters!$K$8)</f>
        <v>ROOSA</v>
      </c>
      <c r="D110" s="10" t="str">
        <f>IF(Rosters!$L$8="", "", Rosters!$L$8)</f>
        <v>11</v>
      </c>
      <c r="E110" s="51">
        <v>177</v>
      </c>
      <c r="F110" s="51">
        <v>169</v>
      </c>
      <c r="G110" s="51">
        <v>214</v>
      </c>
      <c r="H110" s="11">
        <f>IF(SUM(E110:G110)=0, "", SUM(E110:G110))</f>
        <v>560</v>
      </c>
      <c r="I110" s="15" t="str">
        <f>IF(E110&gt;300, "Error", IF(F110&gt;300, "Error", IF(G110&gt;300, "Error", "")))</f>
        <v/>
      </c>
      <c r="K110" s="1"/>
    </row>
    <row r="111" spans="1:12" ht="15.6" x14ac:dyDescent="0.3">
      <c r="A111" s="9" t="str">
        <f>IF(B111="", "", Rosters!$B$8)</f>
        <v>FIELD</v>
      </c>
      <c r="B111" s="9" t="str">
        <f>IF(Rosters!$M$8="", "", Rosters!$M$8)</f>
        <v>PEYTON</v>
      </c>
      <c r="C111" s="9" t="str">
        <f>IF(Rosters!$N$8="", "", Rosters!$N$8)</f>
        <v>HOVER</v>
      </c>
      <c r="D111" s="10" t="str">
        <f>IF(Rosters!$O$8="", "", Rosters!$O$8)</f>
        <v>9</v>
      </c>
      <c r="E111" s="11">
        <v>178</v>
      </c>
      <c r="F111" s="11">
        <v>222</v>
      </c>
      <c r="G111" s="11">
        <v>178</v>
      </c>
      <c r="H111" s="11">
        <f t="shared" ref="H111:H120" si="19">IF(SUM(E111:G111)=0, "", SUM(E111:G111))</f>
        <v>578</v>
      </c>
      <c r="I111" s="15" t="str">
        <f t="shared" ref="I111:I117" si="20">IF(E111&gt;300, "Error", IF(F111&gt;300, "Error", IF(G111&gt;300, "Error", "")))</f>
        <v/>
      </c>
      <c r="K111" s="1"/>
    </row>
    <row r="112" spans="1:12" ht="15.6" x14ac:dyDescent="0.3">
      <c r="A112" s="9" t="str">
        <f>IF(B112="", "", Rosters!$B$8)</f>
        <v>FIELD</v>
      </c>
      <c r="B112" s="9" t="str">
        <f>IF(Rosters!$P$8="", "", Rosters!$P$8)</f>
        <v>TRISTAN</v>
      </c>
      <c r="C112" s="9" t="str">
        <f>IF(Rosters!$Q$8="", "", Rosters!$Q$8)</f>
        <v>REUTING</v>
      </c>
      <c r="D112" s="10" t="str">
        <f>IF(Rosters!$R$8="", "", Rosters!$R$8)</f>
        <v>9</v>
      </c>
      <c r="E112" s="11"/>
      <c r="F112" s="11"/>
      <c r="G112" s="11"/>
      <c r="H112" s="11" t="str">
        <f t="shared" si="19"/>
        <v/>
      </c>
      <c r="I112" s="15" t="str">
        <f t="shared" si="20"/>
        <v/>
      </c>
      <c r="K112" s="1"/>
    </row>
    <row r="113" spans="1:12" ht="15.6" x14ac:dyDescent="0.3">
      <c r="A113" s="9" t="str">
        <f>IF(B113="", "", Rosters!$B$8)</f>
        <v>FIELD</v>
      </c>
      <c r="B113" s="9" t="str">
        <f>IF(Rosters!$S$8="", "", Rosters!$S$8)</f>
        <v>JOEY</v>
      </c>
      <c r="C113" s="9" t="str">
        <f>IF(Rosters!$T$8="", "", Rosters!$T$8)</f>
        <v>DILWORTH</v>
      </c>
      <c r="D113" s="10" t="str">
        <f>IF(Rosters!$U$8="", "", Rosters!$U$8)</f>
        <v>10</v>
      </c>
      <c r="E113" s="11">
        <v>245</v>
      </c>
      <c r="F113" s="11">
        <v>222</v>
      </c>
      <c r="G113" s="11">
        <v>181</v>
      </c>
      <c r="H113" s="11">
        <f t="shared" si="19"/>
        <v>648</v>
      </c>
      <c r="I113" s="15" t="str">
        <f t="shared" si="20"/>
        <v/>
      </c>
      <c r="K113" s="1"/>
    </row>
    <row r="114" spans="1:12" ht="15.6" x14ac:dyDescent="0.3">
      <c r="A114" s="9" t="str">
        <f>IF(B114="", "", Rosters!$B$8)</f>
        <v>FIELD</v>
      </c>
      <c r="B114" s="9" t="str">
        <f>IF(Rosters!$V$8="", "", Rosters!$V$8)</f>
        <v>CALEB</v>
      </c>
      <c r="C114" s="9" t="str">
        <f>IF(Rosters!$W$8="", "", Rosters!$W$8)</f>
        <v>BRASTINE</v>
      </c>
      <c r="D114" s="10" t="str">
        <f>IF(Rosters!$X$8="", "", Rosters!$X$8)</f>
        <v>11</v>
      </c>
      <c r="E114" s="11">
        <v>133</v>
      </c>
      <c r="F114" s="11">
        <v>148</v>
      </c>
      <c r="G114" s="11">
        <v>168</v>
      </c>
      <c r="H114" s="11">
        <f t="shared" si="19"/>
        <v>449</v>
      </c>
      <c r="I114" s="15" t="str">
        <f t="shared" si="20"/>
        <v/>
      </c>
      <c r="K114" s="1"/>
    </row>
    <row r="115" spans="1:12" ht="15.6" x14ac:dyDescent="0.3">
      <c r="A115" s="9" t="str">
        <f>IF(B115="", "", Rosters!$B$8)</f>
        <v>FIELD</v>
      </c>
      <c r="B115" s="9" t="str">
        <f>IF(Rosters!$Y$8="", "", Rosters!$Y$8)</f>
        <v>KALEL</v>
      </c>
      <c r="C115" s="9" t="str">
        <f>IF(Rosters!$Z$8="", "", Rosters!$Z$8)</f>
        <v>HOLMES</v>
      </c>
      <c r="D115" s="10" t="str">
        <f>IF(Rosters!$AA$8="", "", Rosters!$AA$8)</f>
        <v>10</v>
      </c>
      <c r="E115" s="11"/>
      <c r="F115" s="11"/>
      <c r="G115" s="11"/>
      <c r="H115" s="11" t="str">
        <f t="shared" si="19"/>
        <v/>
      </c>
      <c r="I115" s="15" t="str">
        <f t="shared" si="20"/>
        <v/>
      </c>
      <c r="K115" s="1"/>
    </row>
    <row r="116" spans="1:12" ht="15.6" x14ac:dyDescent="0.3">
      <c r="A116" s="9" t="str">
        <f>IF(B116="", "", Rosters!$B$8)</f>
        <v>FIELD</v>
      </c>
      <c r="B116" s="9" t="str">
        <f>IF(Rosters!$AB$8="","", Rosters!$AB$8)</f>
        <v>JACOB</v>
      </c>
      <c r="C116" s="9" t="str">
        <f>IF(Rosters!$AC$8="","", Rosters!$AC$8)</f>
        <v>KUCALABA</v>
      </c>
      <c r="D116" s="10" t="str">
        <f>IF(Rosters!$AD$8="","", Rosters!$AD$8)</f>
        <v>12</v>
      </c>
      <c r="E116" s="11">
        <v>173</v>
      </c>
      <c r="F116" s="11">
        <v>130</v>
      </c>
      <c r="G116" s="11">
        <v>185</v>
      </c>
      <c r="H116" s="11">
        <f t="shared" si="19"/>
        <v>488</v>
      </c>
      <c r="I116" s="15" t="str">
        <f t="shared" si="20"/>
        <v/>
      </c>
      <c r="K116" s="1"/>
    </row>
    <row r="117" spans="1:12" ht="15.6" x14ac:dyDescent="0.3">
      <c r="A117" s="9" t="str">
        <f>IF(B117="", "", Rosters!$B$8)</f>
        <v/>
      </c>
      <c r="B117" s="9" t="str">
        <f>IF(Rosters!$AE$8="", "", Rosters!$AE$8)</f>
        <v/>
      </c>
      <c r="C117" s="9" t="str">
        <f>IF(Rosters!$AF$8="", "", Rosters!$AF$8)</f>
        <v/>
      </c>
      <c r="D117" s="10" t="str">
        <f>IF(Rosters!$AG$8="", "", Rosters!$AG$8)</f>
        <v/>
      </c>
      <c r="E117" s="11"/>
      <c r="F117" s="11"/>
      <c r="G117" s="11"/>
      <c r="H117" s="11" t="str">
        <f t="shared" si="19"/>
        <v/>
      </c>
      <c r="I117" s="15" t="str">
        <f t="shared" si="20"/>
        <v/>
      </c>
      <c r="K117" s="1"/>
    </row>
    <row r="118" spans="1:12" ht="15.75" customHeight="1" x14ac:dyDescent="0.3">
      <c r="A118" s="9" t="str">
        <f>IF(B118="", "", Rosters!$B$8)</f>
        <v>FIELD</v>
      </c>
      <c r="B118" s="9" t="str">
        <f>IF($C$121="Ind","","Substitution 1")</f>
        <v>Substitution 1</v>
      </c>
      <c r="C118" s="9"/>
      <c r="D118" s="10" t="str">
        <f>IF($C$121="Ind", "", "n/a")</f>
        <v>n/a</v>
      </c>
      <c r="E118" s="11"/>
      <c r="F118" s="11"/>
      <c r="G118" s="11"/>
      <c r="H118" s="11" t="str">
        <f t="shared" si="19"/>
        <v/>
      </c>
      <c r="I118" s="15"/>
    </row>
    <row r="119" spans="1:12" ht="15.75" customHeight="1" x14ac:dyDescent="0.3">
      <c r="A119" s="9" t="str">
        <f>IF(B119="", "", Rosters!$B$8)</f>
        <v>FIELD</v>
      </c>
      <c r="B119" s="9" t="str">
        <f>IF($C$121="Ind","","Substitution 2")</f>
        <v>Substitution 2</v>
      </c>
      <c r="C119" s="9"/>
      <c r="D119" s="10" t="str">
        <f>IF($C$121="Ind", "", "n/a")</f>
        <v>n/a</v>
      </c>
      <c r="E119" s="11"/>
      <c r="F119" s="11"/>
      <c r="G119" s="11"/>
      <c r="H119" s="11" t="str">
        <f t="shared" si="19"/>
        <v/>
      </c>
      <c r="I119" s="15"/>
    </row>
    <row r="120" spans="1:12" ht="15.75" customHeight="1" x14ac:dyDescent="0.3">
      <c r="A120" s="9" t="str">
        <f>IF(B120="", "", Rosters!$B$8)</f>
        <v>FIELD</v>
      </c>
      <c r="B120" s="9" t="str">
        <f>IF($C$121="Ind","","Substitution 3")</f>
        <v>Substitution 3</v>
      </c>
      <c r="C120" s="9"/>
      <c r="D120" s="10" t="str">
        <f>IF($C$121="Ind", "", "n/a")</f>
        <v>n/a</v>
      </c>
      <c r="E120" s="11"/>
      <c r="F120" s="11"/>
      <c r="G120" s="11"/>
      <c r="H120" s="11" t="str">
        <f t="shared" si="19"/>
        <v/>
      </c>
      <c r="I120" s="15"/>
    </row>
    <row r="121" spans="1:12" ht="15.6" x14ac:dyDescent="0.3">
      <c r="A121" s="61" t="str">
        <f>Rosters!$E$8</f>
        <v>216-925-2143</v>
      </c>
      <c r="B121" s="62" t="str">
        <f>Rosters!$F$8</f>
        <v>scott.bower@fieldlocalschools.org</v>
      </c>
      <c r="C121" s="2" t="str">
        <f>IF(COUNTIF(C110:C117,"")&gt;3,"Ind","Team")</f>
        <v>Team</v>
      </c>
      <c r="D121" s="27" t="str">
        <f>IF(C121="Team", "Total", "")</f>
        <v>Total</v>
      </c>
      <c r="E121" s="13">
        <f>IF($C$121="IND", "", IF(COUNT(E110:E120)&lt;&gt;5, "Error", SUM(E110:E120)))</f>
        <v>906</v>
      </c>
      <c r="F121" s="13">
        <f t="shared" ref="F121:G121" si="21">IF($C$121="IND", "", IF(COUNT(F110:F120)&lt;&gt;5, "Error", SUM(F110:F120)))</f>
        <v>891</v>
      </c>
      <c r="G121" s="13">
        <f t="shared" si="21"/>
        <v>926</v>
      </c>
      <c r="H121" s="12">
        <f>IF(C121="Team", SUM(E121:G121), "")</f>
        <v>2723</v>
      </c>
    </row>
    <row r="122" spans="1:12" x14ac:dyDescent="0.3">
      <c r="A122" s="61" t="str">
        <f>Rosters!$H$8</f>
        <v>FALCONS</v>
      </c>
      <c r="B122" s="62" t="str">
        <f>Rosters!$I$8</f>
        <v>RED AND WHITE</v>
      </c>
      <c r="C122" s="1"/>
      <c r="D122" s="1"/>
      <c r="E122" s="2">
        <f>COUNTIF(E110:E120,"&gt;0")</f>
        <v>5</v>
      </c>
      <c r="F122" s="2">
        <f>COUNTIF(F110:F120,"&gt;0")</f>
        <v>5</v>
      </c>
      <c r="G122" s="2">
        <f>COUNTIF(G110:G120,"&gt;0")</f>
        <v>5</v>
      </c>
    </row>
    <row r="123" spans="1:12" ht="33" customHeight="1" x14ac:dyDescent="0.3">
      <c r="A123" s="100" t="str">
        <f>Rosters!$B$9</f>
        <v>GARFIELD</v>
      </c>
      <c r="B123" s="101"/>
      <c r="C123" s="102"/>
      <c r="D123" s="13" t="str">
        <f>IF($C$138="Team", "Baker 1", "Individual")</f>
        <v>Baker 1</v>
      </c>
      <c r="E123" s="12" t="str">
        <f>IF($C$138="Team", "Baker 2", "")</f>
        <v>Baker 2</v>
      </c>
      <c r="F123" s="12" t="str">
        <f>IF($C$138="Team", "Baker 3", "")</f>
        <v>Baker 3</v>
      </c>
      <c r="G123" s="12" t="str">
        <f>IF($C$138="Team", "Baker 4", "")</f>
        <v>Baker 4</v>
      </c>
      <c r="H123" s="12" t="str">
        <f>IF($C$138="Team", "Baker 5", "")</f>
        <v>Baker 5</v>
      </c>
      <c r="I123" s="12" t="str">
        <f>IF($C$138="Team", "Baker 6", "")</f>
        <v>Baker 6</v>
      </c>
      <c r="J123" s="38" t="str">
        <f>IF($C$138="Team", "Baker Total", "")</f>
        <v>Baker Total</v>
      </c>
      <c r="K123" s="38" t="str">
        <f>IF($C$138="Team", "Reg. Total", "")</f>
        <v>Reg. Total</v>
      </c>
      <c r="L123" s="39" t="str">
        <f>IF(C138="Team", "Team Total", "")</f>
        <v>Team Total</v>
      </c>
    </row>
    <row r="124" spans="1:12" ht="15" customHeight="1" x14ac:dyDescent="0.3">
      <c r="A124" s="33" t="s">
        <v>54</v>
      </c>
      <c r="B124" t="str">
        <f>Rosters!$D$9</f>
        <v>HOWARD MOORE</v>
      </c>
      <c r="C124" s="37"/>
      <c r="D124" s="105">
        <v>170</v>
      </c>
      <c r="E124" s="105">
        <v>162</v>
      </c>
      <c r="F124" s="105">
        <v>211</v>
      </c>
      <c r="G124" s="105">
        <v>155</v>
      </c>
      <c r="H124" s="105">
        <v>189</v>
      </c>
      <c r="I124" s="108">
        <v>201</v>
      </c>
      <c r="J124" s="104">
        <f>IF(C138="Team", SUM(D124:I125), "")</f>
        <v>1088</v>
      </c>
      <c r="K124" s="104">
        <f>IF(C138="Team", H138, "")</f>
        <v>2689</v>
      </c>
      <c r="L124" s="103">
        <f>IF(C138="Team", SUM(J124:K125), "")</f>
        <v>3777</v>
      </c>
    </row>
    <row r="125" spans="1:12" ht="15" customHeight="1" x14ac:dyDescent="0.3">
      <c r="A125" s="36" t="str">
        <f>IF(B125="", "", "Asst. Coach: ")</f>
        <v xml:space="preserve">Asst. Coach: </v>
      </c>
      <c r="B125" s="40" t="str">
        <f>IF(Rosters!$G$9="", "", Rosters!$G$9)</f>
        <v>JOE BRIGHAM</v>
      </c>
      <c r="C125" s="34"/>
      <c r="D125" s="105"/>
      <c r="E125" s="105"/>
      <c r="F125" s="105"/>
      <c r="G125" s="105"/>
      <c r="H125" s="105"/>
      <c r="I125" s="109"/>
      <c r="J125" s="104"/>
      <c r="K125" s="104"/>
      <c r="L125" s="103"/>
    </row>
    <row r="126" spans="1:12" ht="15.6" x14ac:dyDescent="0.3">
      <c r="A126" s="32">
        <f>Rosters!$A$9</f>
        <v>630</v>
      </c>
      <c r="B126" s="7" t="s">
        <v>51</v>
      </c>
      <c r="C126" s="7" t="s">
        <v>52</v>
      </c>
      <c r="D126" s="7" t="s">
        <v>1</v>
      </c>
      <c r="E126" s="8" t="s">
        <v>2</v>
      </c>
      <c r="F126" s="8" t="s">
        <v>3</v>
      </c>
      <c r="G126" s="8" t="s">
        <v>4</v>
      </c>
      <c r="H126" s="8" t="s">
        <v>5</v>
      </c>
    </row>
    <row r="127" spans="1:12" ht="15.6" x14ac:dyDescent="0.3">
      <c r="A127" s="9" t="str">
        <f>IF(B127="", "", Rosters!$B$9)</f>
        <v>GARFIELD</v>
      </c>
      <c r="B127" s="9" t="str">
        <f>IF(Rosters!$J$9="", "", Rosters!$J$9)</f>
        <v>PARKER</v>
      </c>
      <c r="C127" s="9" t="str">
        <f>IF(Rosters!$K$9="", "", Rosters!$K$9)</f>
        <v>BROADWATER</v>
      </c>
      <c r="D127" s="10" t="str">
        <f>IF(Rosters!$L$9="", "", Rosters!$L$9)</f>
        <v>9</v>
      </c>
      <c r="E127" s="51">
        <v>209</v>
      </c>
      <c r="F127" s="51">
        <v>172</v>
      </c>
      <c r="G127" s="51">
        <v>172</v>
      </c>
      <c r="H127" s="11">
        <f>IF(SUM(E127:G127)=0, "", SUM(E127:G127))</f>
        <v>553</v>
      </c>
      <c r="I127" s="15" t="str">
        <f>IF(E127&gt;300, "Error", IF(F127&gt;300, "Error", IF(G127&gt;300, "Error", "")))</f>
        <v/>
      </c>
      <c r="K127" s="1"/>
    </row>
    <row r="128" spans="1:12" ht="15.6" x14ac:dyDescent="0.3">
      <c r="A128" s="9" t="str">
        <f>IF(B128="", "", Rosters!$B$9)</f>
        <v>GARFIELD</v>
      </c>
      <c r="B128" s="9" t="str">
        <f>IF(Rosters!$M$9="", "", Rosters!$M$9)</f>
        <v>COLIN</v>
      </c>
      <c r="C128" s="9" t="str">
        <f>IF(Rosters!$N$9="", "", Rosters!$N$9)</f>
        <v>CUPPLES</v>
      </c>
      <c r="D128" s="10" t="str">
        <f>IF(Rosters!$O$9="", "", Rosters!$O$9)</f>
        <v>9</v>
      </c>
      <c r="E128" s="11"/>
      <c r="F128" s="11"/>
      <c r="G128" s="11"/>
      <c r="H128" s="11" t="str">
        <f t="shared" ref="H128:H137" si="22">IF(SUM(E128:G128)=0, "", SUM(E128:G128))</f>
        <v/>
      </c>
      <c r="I128" s="15" t="str">
        <f t="shared" ref="I128:I134" si="23">IF(E128&gt;300, "Error", IF(F128&gt;300, "Error", IF(G128&gt;300, "Error", "")))</f>
        <v/>
      </c>
      <c r="K128" s="1"/>
    </row>
    <row r="129" spans="1:12" ht="15.6" x14ac:dyDescent="0.3">
      <c r="A129" s="9" t="str">
        <f>IF(B129="", "", Rosters!$B$9)</f>
        <v>GARFIELD</v>
      </c>
      <c r="B129" s="9" t="str">
        <f>IF(Rosters!$P$9="", "", Rosters!$P$9)</f>
        <v>JADEN</v>
      </c>
      <c r="C129" s="9" t="str">
        <f>IF(Rosters!$Q$9="", "", Rosters!$Q$9)</f>
        <v>LANSBERRY-FORMAN</v>
      </c>
      <c r="D129" s="10" t="str">
        <f>IF(Rosters!$R$9="", "", Rosters!$R$9)</f>
        <v>9</v>
      </c>
      <c r="E129" s="11"/>
      <c r="F129" s="11"/>
      <c r="G129" s="11"/>
      <c r="H129" s="11" t="str">
        <f t="shared" si="22"/>
        <v/>
      </c>
      <c r="I129" s="15" t="str">
        <f t="shared" si="23"/>
        <v/>
      </c>
      <c r="K129" s="1"/>
    </row>
    <row r="130" spans="1:12" ht="15.6" x14ac:dyDescent="0.3">
      <c r="A130" s="9" t="str">
        <f>IF(B130="", "", Rosters!$B$9)</f>
        <v>GARFIELD</v>
      </c>
      <c r="B130" s="9" t="str">
        <f>IF(Rosters!$S$9="", "", Rosters!$S$9)</f>
        <v>ALEX</v>
      </c>
      <c r="C130" s="9" t="str">
        <f>IF(Rosters!$T$9="", "", Rosters!$T$9)</f>
        <v>GREENBERG</v>
      </c>
      <c r="D130" s="10" t="str">
        <f>IF(Rosters!$U$9="", "", Rosters!$U$9)</f>
        <v>11</v>
      </c>
      <c r="E130" s="11">
        <v>140</v>
      </c>
      <c r="F130" s="11">
        <v>175</v>
      </c>
      <c r="G130" s="11">
        <v>153</v>
      </c>
      <c r="H130" s="11">
        <f t="shared" si="22"/>
        <v>468</v>
      </c>
      <c r="I130" s="15" t="str">
        <f t="shared" si="23"/>
        <v/>
      </c>
      <c r="K130" s="1"/>
    </row>
    <row r="131" spans="1:12" ht="15.6" x14ac:dyDescent="0.3">
      <c r="A131" s="9" t="str">
        <f>IF(B131="", "", Rosters!$B$9)</f>
        <v>GARFIELD</v>
      </c>
      <c r="B131" s="9" t="str">
        <f>IF(Rosters!$V$9="", "", Rosters!$V$9)</f>
        <v>JAYDEN</v>
      </c>
      <c r="C131" s="9" t="s">
        <v>393</v>
      </c>
      <c r="D131" s="10" t="str">
        <f>IF(Rosters!$X$9="", "", Rosters!$X$9)</f>
        <v>11</v>
      </c>
      <c r="E131" s="11">
        <v>148</v>
      </c>
      <c r="F131" s="11">
        <v>155</v>
      </c>
      <c r="G131" s="11">
        <v>130</v>
      </c>
      <c r="H131" s="11">
        <f t="shared" si="22"/>
        <v>433</v>
      </c>
      <c r="I131" s="15" t="str">
        <f t="shared" si="23"/>
        <v/>
      </c>
      <c r="K131" s="1"/>
    </row>
    <row r="132" spans="1:12" ht="15.6" x14ac:dyDescent="0.3">
      <c r="A132" s="9" t="str">
        <f>IF(B132="", "", Rosters!$B$9)</f>
        <v>GARFIELD</v>
      </c>
      <c r="B132" s="9" t="str">
        <f>IF(Rosters!$Y$9="", "", Rosters!$Y$9)</f>
        <v>DANIEL</v>
      </c>
      <c r="C132" s="9" t="str">
        <f>IF(Rosters!$Z$9="", "", Rosters!$Z$9)</f>
        <v>MCIE</v>
      </c>
      <c r="D132" s="10" t="str">
        <f>IF(Rosters!$AA$9="", "", Rosters!$AA$9)</f>
        <v>11</v>
      </c>
      <c r="E132" s="11">
        <v>204</v>
      </c>
      <c r="F132" s="11">
        <v>234</v>
      </c>
      <c r="G132" s="11">
        <v>230</v>
      </c>
      <c r="H132" s="11">
        <f t="shared" si="22"/>
        <v>668</v>
      </c>
      <c r="I132" s="15" t="str">
        <f t="shared" si="23"/>
        <v/>
      </c>
      <c r="K132" s="1"/>
    </row>
    <row r="133" spans="1:12" ht="15.6" x14ac:dyDescent="0.3">
      <c r="A133" s="9" t="str">
        <f>IF(B133="", "", Rosters!$B$9)</f>
        <v>GARFIELD</v>
      </c>
      <c r="B133" s="9" t="str">
        <f>IF(Rosters!$AB$9="","", Rosters!$AB$9)</f>
        <v>BRODY</v>
      </c>
      <c r="C133" s="9" t="str">
        <f>IF(Rosters!$AC$9="","", Rosters!$AC$9)</f>
        <v>JUSTICE</v>
      </c>
      <c r="D133" s="10" t="str">
        <f>IF(Rosters!$AD$9="","", Rosters!$AD$9)</f>
        <v>11</v>
      </c>
      <c r="E133" s="11">
        <v>204</v>
      </c>
      <c r="F133" s="11">
        <v>193</v>
      </c>
      <c r="G133" s="11">
        <v>170</v>
      </c>
      <c r="H133" s="11">
        <f t="shared" si="22"/>
        <v>567</v>
      </c>
      <c r="I133" s="15" t="str">
        <f t="shared" si="23"/>
        <v/>
      </c>
      <c r="K133" s="1"/>
    </row>
    <row r="134" spans="1:12" ht="15.6" x14ac:dyDescent="0.3">
      <c r="A134" s="9" t="str">
        <f>IF(B134="", "", Rosters!$B$9)</f>
        <v/>
      </c>
      <c r="B134" s="9" t="str">
        <f>IF(Rosters!$AE$9="", "", Rosters!$AE$9)</f>
        <v/>
      </c>
      <c r="C134" s="9" t="str">
        <f>IF(Rosters!$AF$9="", "", Rosters!$AF$9)</f>
        <v/>
      </c>
      <c r="D134" s="10" t="str">
        <f>IF(Rosters!$AG$9="", "", Rosters!$AG$9)</f>
        <v/>
      </c>
      <c r="E134" s="11"/>
      <c r="F134" s="11"/>
      <c r="G134" s="11"/>
      <c r="H134" s="11" t="str">
        <f t="shared" si="22"/>
        <v/>
      </c>
      <c r="I134" s="15" t="str">
        <f t="shared" si="23"/>
        <v/>
      </c>
      <c r="K134" s="1"/>
    </row>
    <row r="135" spans="1:12" ht="15.75" customHeight="1" x14ac:dyDescent="0.3">
      <c r="A135" s="9" t="str">
        <f>IF(B135="", "", Rosters!$B$9)</f>
        <v>GARFIELD</v>
      </c>
      <c r="B135" s="9" t="str">
        <f>IF($C$138="Ind","","Substitution 1")</f>
        <v>Substitution 1</v>
      </c>
      <c r="C135" s="9"/>
      <c r="D135" s="10" t="str">
        <f>IF($C$138="Ind", "", "n/a")</f>
        <v>n/a</v>
      </c>
      <c r="E135" s="11"/>
      <c r="F135" s="11"/>
      <c r="G135" s="11"/>
      <c r="H135" s="11" t="str">
        <f t="shared" si="22"/>
        <v/>
      </c>
      <c r="I135" s="15"/>
    </row>
    <row r="136" spans="1:12" ht="15.75" customHeight="1" x14ac:dyDescent="0.3">
      <c r="A136" s="9" t="str">
        <f>IF(B136="", "", Rosters!$B$9)</f>
        <v>GARFIELD</v>
      </c>
      <c r="B136" s="9" t="str">
        <f>IF($C$138="Ind","","Substitution 2")</f>
        <v>Substitution 2</v>
      </c>
      <c r="C136" s="9"/>
      <c r="D136" s="10" t="str">
        <f>IF($C$138="Ind", "", "n/a")</f>
        <v>n/a</v>
      </c>
      <c r="E136" s="11"/>
      <c r="F136" s="11"/>
      <c r="G136" s="11"/>
      <c r="H136" s="11" t="str">
        <f t="shared" si="22"/>
        <v/>
      </c>
      <c r="I136" s="15"/>
    </row>
    <row r="137" spans="1:12" ht="15.75" customHeight="1" x14ac:dyDescent="0.3">
      <c r="A137" s="9" t="str">
        <f>IF(B137="", "", Rosters!$B$9)</f>
        <v>GARFIELD</v>
      </c>
      <c r="B137" s="9" t="str">
        <f>IF($C$138="Ind","","Substitution 3")</f>
        <v>Substitution 3</v>
      </c>
      <c r="C137" s="9"/>
      <c r="D137" s="10" t="str">
        <f>IF($C$138="Ind", "", "n/a")</f>
        <v>n/a</v>
      </c>
      <c r="E137" s="11"/>
      <c r="F137" s="11"/>
      <c r="G137" s="11"/>
      <c r="H137" s="11" t="str">
        <f t="shared" si="22"/>
        <v/>
      </c>
      <c r="I137" s="15"/>
    </row>
    <row r="138" spans="1:12" ht="15.6" x14ac:dyDescent="0.3">
      <c r="A138" s="61" t="str">
        <f>Rosters!$E$9</f>
        <v>440-935-0977</v>
      </c>
      <c r="B138" s="62" t="str">
        <f>Rosters!$F$9</f>
        <v>hambone5555@yahoo.com</v>
      </c>
      <c r="C138" s="2" t="str">
        <f>IF(COUNTIF(C127:C134,"")&gt;3,"Ind","Team")</f>
        <v>Team</v>
      </c>
      <c r="D138" s="27" t="str">
        <f>IF(C138="Team", "Total", "")</f>
        <v>Total</v>
      </c>
      <c r="E138" s="13">
        <f>IF($C$138="IND", "", IF(COUNT(E127:E137)&lt;&gt;5, "Error", SUM(E127:E137)))</f>
        <v>905</v>
      </c>
      <c r="F138" s="13">
        <f t="shared" ref="F138:G138" si="24">IF($C$138="IND", "", IF(COUNT(F127:F137)&lt;&gt;5, "Error", SUM(F127:F137)))</f>
        <v>929</v>
      </c>
      <c r="G138" s="13">
        <f t="shared" si="24"/>
        <v>855</v>
      </c>
      <c r="H138" s="12">
        <f>IF(C138="Team", SUM(E138:G138), "")</f>
        <v>2689</v>
      </c>
    </row>
    <row r="139" spans="1:12" x14ac:dyDescent="0.3">
      <c r="A139" s="61" t="str">
        <f>Rosters!$H$9</f>
        <v>G-MEN</v>
      </c>
      <c r="B139" s="62" t="str">
        <f>Rosters!$I$9</f>
        <v>BLACK AND GOLD</v>
      </c>
      <c r="C139" s="1"/>
      <c r="D139" s="1"/>
      <c r="E139" s="2">
        <f>COUNTIF(E127:E137,"&gt;0")</f>
        <v>5</v>
      </c>
      <c r="F139" s="2">
        <f>COUNTIF(F127:F137,"&gt;0")</f>
        <v>5</v>
      </c>
      <c r="G139" s="2">
        <f>COUNTIF(G127:G137,"&gt;0")</f>
        <v>5</v>
      </c>
    </row>
    <row r="140" spans="1:12" ht="33" customHeight="1" x14ac:dyDescent="0.3">
      <c r="A140" s="100" t="str">
        <f>Rosters!$B$10</f>
        <v>LAKE CENTER CHRISTIAN</v>
      </c>
      <c r="B140" s="101"/>
      <c r="C140" s="102"/>
      <c r="D140" s="13" t="str">
        <f>IF($C$155="Team", "Baker 1", "Individual")</f>
        <v>Baker 1</v>
      </c>
      <c r="E140" s="12" t="str">
        <f>IF($C$155="Team", "Baker 2", "")</f>
        <v>Baker 2</v>
      </c>
      <c r="F140" s="12" t="str">
        <f>IF($C$155="Team", "Baker 3", "")</f>
        <v>Baker 3</v>
      </c>
      <c r="G140" s="12" t="str">
        <f>IF($C$155="Team", "Baker 4", "")</f>
        <v>Baker 4</v>
      </c>
      <c r="H140" s="12" t="str">
        <f>IF($C$155="Team", "Baker 5", "")</f>
        <v>Baker 5</v>
      </c>
      <c r="I140" s="12" t="str">
        <f>IF($C$155="Team", "Baker 6", "")</f>
        <v>Baker 6</v>
      </c>
      <c r="J140" s="38" t="str">
        <f>IF($C$155="Team", "Baker Total", "")</f>
        <v>Baker Total</v>
      </c>
      <c r="K140" s="38" t="str">
        <f>IF($C$155="Team", "Reg. Total", "")</f>
        <v>Reg. Total</v>
      </c>
      <c r="L140" s="39" t="str">
        <f>IF(C155="Team", "Team Total", "")</f>
        <v>Team Total</v>
      </c>
    </row>
    <row r="141" spans="1:12" ht="15" customHeight="1" x14ac:dyDescent="0.3">
      <c r="A141" s="33" t="s">
        <v>54</v>
      </c>
      <c r="B141" t="str">
        <f>Rosters!$D$10</f>
        <v>LYLE MISENER</v>
      </c>
      <c r="C141" s="37"/>
      <c r="D141" s="107">
        <v>167</v>
      </c>
      <c r="E141" s="106">
        <v>163</v>
      </c>
      <c r="F141" s="106">
        <v>201</v>
      </c>
      <c r="G141" s="106">
        <v>156</v>
      </c>
      <c r="H141" s="106">
        <v>183</v>
      </c>
      <c r="I141" s="106">
        <v>147</v>
      </c>
      <c r="J141" s="104">
        <f>IF(C155="Team", SUM(D141:I142), "")</f>
        <v>1017</v>
      </c>
      <c r="K141" s="104">
        <f>IF(C155="Team", H155, "")</f>
        <v>2431</v>
      </c>
      <c r="L141" s="103">
        <f>IF(C155="Team", SUM(J141:K142), "")</f>
        <v>3448</v>
      </c>
    </row>
    <row r="142" spans="1:12" ht="15" customHeight="1" x14ac:dyDescent="0.3">
      <c r="A142" s="36" t="str">
        <f>IF(B142="", "", "Asst. Coach: ")</f>
        <v xml:space="preserve">Asst. Coach: </v>
      </c>
      <c r="B142" s="40" t="str">
        <f>IF(Rosters!$G$10="", "", Rosters!$G$10)</f>
        <v>ED SMITH</v>
      </c>
      <c r="C142" s="34"/>
      <c r="D142" s="107"/>
      <c r="E142" s="106"/>
      <c r="F142" s="106"/>
      <c r="G142" s="106"/>
      <c r="H142" s="106"/>
      <c r="I142" s="106"/>
      <c r="J142" s="104"/>
      <c r="K142" s="104"/>
      <c r="L142" s="103"/>
    </row>
    <row r="143" spans="1:12" ht="15.6" x14ac:dyDescent="0.3">
      <c r="A143" s="32">
        <f>Rosters!$A$10</f>
        <v>823</v>
      </c>
      <c r="B143" s="7" t="s">
        <v>51</v>
      </c>
      <c r="C143" s="7" t="s">
        <v>52</v>
      </c>
      <c r="D143" s="7" t="s">
        <v>1</v>
      </c>
      <c r="E143" s="8" t="s">
        <v>2</v>
      </c>
      <c r="F143" s="8" t="s">
        <v>3</v>
      </c>
      <c r="G143" s="8" t="s">
        <v>4</v>
      </c>
      <c r="H143" s="8" t="s">
        <v>5</v>
      </c>
    </row>
    <row r="144" spans="1:12" ht="15.6" x14ac:dyDescent="0.3">
      <c r="A144" s="9" t="str">
        <f>IF(B144="", "", Rosters!$B$10)</f>
        <v>LAKE CENTER CHRISTIAN</v>
      </c>
      <c r="B144" s="9" t="str">
        <f>IF(Rosters!$J$10="", "", Rosters!$J$10)</f>
        <v>CALEB</v>
      </c>
      <c r="C144" s="9" t="str">
        <f>IF(Rosters!$K$10="", "", Rosters!$K$10)</f>
        <v>STIREWALT</v>
      </c>
      <c r="D144" s="10" t="str">
        <f>IF(Rosters!$L$10="", "", Rosters!$L$10)</f>
        <v>12</v>
      </c>
      <c r="E144" s="51">
        <v>143</v>
      </c>
      <c r="F144" s="51">
        <v>180</v>
      </c>
      <c r="G144" s="51">
        <v>156</v>
      </c>
      <c r="H144" s="11">
        <f>IF(SUM(E144:G144)=0, "", SUM(E144:G144))</f>
        <v>479</v>
      </c>
      <c r="I144" s="15" t="str">
        <f>IF(E144&gt;300, "Error", IF(F144&gt;300, "Error", IF(G144&gt;300, "Error", "")))</f>
        <v/>
      </c>
      <c r="K144" s="1"/>
    </row>
    <row r="145" spans="1:12" ht="15.6" x14ac:dyDescent="0.3">
      <c r="A145" s="9" t="str">
        <f>IF(B145="", "", Rosters!$B$10)</f>
        <v>LAKE CENTER CHRISTIAN</v>
      </c>
      <c r="B145" s="9" t="str">
        <f>IF(Rosters!$M$10="", "", Rosters!$M$10)</f>
        <v>BRANT</v>
      </c>
      <c r="C145" s="9" t="str">
        <f>IF(Rosters!$N$10="", "", Rosters!$N$10)</f>
        <v>ROBERTS</v>
      </c>
      <c r="D145" s="10" t="str">
        <f>IF(Rosters!$O$10="", "", Rosters!$O$10)</f>
        <v>12</v>
      </c>
      <c r="E145" s="51">
        <v>136</v>
      </c>
      <c r="F145" s="51">
        <v>184</v>
      </c>
      <c r="G145" s="51"/>
      <c r="H145" s="11">
        <f t="shared" ref="H145:H154" si="25">IF(SUM(E145:G145)=0, "", SUM(E145:G145))</f>
        <v>320</v>
      </c>
      <c r="I145" s="15" t="str">
        <f t="shared" ref="I145:I151" si="26">IF(E145&gt;300, "Error", IF(F145&gt;300, "Error", IF(G145&gt;300, "Error", "")))</f>
        <v/>
      </c>
      <c r="K145" s="1"/>
    </row>
    <row r="146" spans="1:12" ht="15.6" x14ac:dyDescent="0.3">
      <c r="A146" s="9" t="str">
        <f>IF(B146="", "", Rosters!$B$10)</f>
        <v>LAKE CENTER CHRISTIAN</v>
      </c>
      <c r="B146" s="9" t="str">
        <f>IF(Rosters!$P$10="", "", Rosters!$P$10)</f>
        <v>CARSON</v>
      </c>
      <c r="C146" s="9" t="str">
        <f>IF(Rosters!$Q$10="", "", Rosters!$Q$10)</f>
        <v>EBY</v>
      </c>
      <c r="D146" s="10" t="str">
        <f>IF(Rosters!$R$10="", "", Rosters!$R$10)</f>
        <v>12</v>
      </c>
      <c r="E146" s="51"/>
      <c r="F146" s="51">
        <v>168</v>
      </c>
      <c r="G146" s="51">
        <v>197</v>
      </c>
      <c r="H146" s="11">
        <f t="shared" si="25"/>
        <v>365</v>
      </c>
      <c r="I146" s="15" t="str">
        <f t="shared" si="26"/>
        <v/>
      </c>
      <c r="K146" s="1"/>
    </row>
    <row r="147" spans="1:12" ht="15.6" x14ac:dyDescent="0.3">
      <c r="A147" s="9" t="str">
        <f>IF(B147="", "", Rosters!$B$10)</f>
        <v>LAKE CENTER CHRISTIAN</v>
      </c>
      <c r="B147" s="9" t="str">
        <f>IF(Rosters!$S$10="", "", Rosters!$S$10)</f>
        <v>LUKE</v>
      </c>
      <c r="C147" s="9" t="str">
        <f>IF(Rosters!$T$10="", "", Rosters!$T$10)</f>
        <v>YODER</v>
      </c>
      <c r="D147" s="10" t="str">
        <f>IF(Rosters!$U$10="", "", Rosters!$U$10)</f>
        <v>12</v>
      </c>
      <c r="E147" s="51">
        <v>166</v>
      </c>
      <c r="F147" s="51">
        <v>168</v>
      </c>
      <c r="G147" s="51"/>
      <c r="H147" s="11">
        <f t="shared" si="25"/>
        <v>334</v>
      </c>
      <c r="I147" s="15" t="str">
        <f t="shared" si="26"/>
        <v/>
      </c>
      <c r="K147" s="1"/>
    </row>
    <row r="148" spans="1:12" ht="15.6" x14ac:dyDescent="0.3">
      <c r="A148" s="9" t="str">
        <f>IF(B148="", "", Rosters!$B$10)</f>
        <v>LAKE CENTER CHRISTIAN</v>
      </c>
      <c r="B148" s="9" t="str">
        <f>IF(Rosters!$V$10="", "", Rosters!$V$10)</f>
        <v>ZEKE</v>
      </c>
      <c r="C148" s="9" t="str">
        <f>IF(Rosters!$W$10="", "", Rosters!$W$10)</f>
        <v>CONLEY</v>
      </c>
      <c r="D148" s="10" t="str">
        <f>IF(Rosters!$X$10="", "", Rosters!$X$10)</f>
        <v>10</v>
      </c>
      <c r="E148" s="51">
        <v>171</v>
      </c>
      <c r="F148" s="51">
        <v>187</v>
      </c>
      <c r="G148" s="51">
        <v>191</v>
      </c>
      <c r="H148" s="11">
        <f t="shared" si="25"/>
        <v>549</v>
      </c>
      <c r="I148" s="15" t="str">
        <f t="shared" si="26"/>
        <v/>
      </c>
      <c r="K148" s="1"/>
    </row>
    <row r="149" spans="1:12" ht="15.6" x14ac:dyDescent="0.3">
      <c r="A149" s="9" t="str">
        <f>IF(B149="", "", Rosters!$B$10)</f>
        <v>LAKE CENTER CHRISTIAN</v>
      </c>
      <c r="B149" s="9" t="str">
        <f>IF(Rosters!$Y$10="", "", Rosters!$Y$10)</f>
        <v>TRISTAN</v>
      </c>
      <c r="C149" s="9" t="str">
        <f>IF(Rosters!$Z$10="", "", Rosters!$Z$10)</f>
        <v>ROBERTS</v>
      </c>
      <c r="D149" s="10" t="str">
        <f>IF(Rosters!$AA$10="", "", Rosters!$AA$10)</f>
        <v>10</v>
      </c>
      <c r="E149" s="51"/>
      <c r="F149" s="51"/>
      <c r="G149" s="51"/>
      <c r="H149" s="11" t="str">
        <f t="shared" si="25"/>
        <v/>
      </c>
      <c r="I149" s="15" t="str">
        <f t="shared" si="26"/>
        <v/>
      </c>
      <c r="K149" s="1"/>
    </row>
    <row r="150" spans="1:12" ht="15.6" x14ac:dyDescent="0.3">
      <c r="A150" s="9" t="str">
        <f>IF(B150="", "", Rosters!$B$10)</f>
        <v>LAKE CENTER CHRISTIAN</v>
      </c>
      <c r="B150" s="9" t="str">
        <f>IF(Rosters!$AB$10="","", Rosters!$AB$10)</f>
        <v>STAN</v>
      </c>
      <c r="C150" s="9" t="str">
        <f>IF(Rosters!$AC$10="","", Rosters!$AC$10)</f>
        <v>KEVER</v>
      </c>
      <c r="D150" s="10" t="str">
        <f>IF(Rosters!$AD$10="","", Rosters!$AD$10)</f>
        <v>11</v>
      </c>
      <c r="E150" s="11"/>
      <c r="F150" s="11"/>
      <c r="G150" s="11"/>
      <c r="H150" s="11" t="str">
        <f t="shared" si="25"/>
        <v/>
      </c>
      <c r="I150" s="15" t="str">
        <f t="shared" si="26"/>
        <v/>
      </c>
      <c r="K150" s="1"/>
    </row>
    <row r="151" spans="1:12" ht="15.6" x14ac:dyDescent="0.3">
      <c r="A151" s="9" t="str">
        <f>IF(B151="", "", Rosters!$B$10)</f>
        <v/>
      </c>
      <c r="B151" s="9" t="str">
        <f>IF(Rosters!$AE$10="", "", Rosters!$AE$10)</f>
        <v/>
      </c>
      <c r="C151" s="9" t="str">
        <f>IF(Rosters!$AF$10="", "", Rosters!$AF$10)</f>
        <v/>
      </c>
      <c r="D151" s="10" t="str">
        <f>IF(Rosters!$AG$10="", "", Rosters!$AG$10)</f>
        <v/>
      </c>
      <c r="E151" s="11"/>
      <c r="F151" s="11"/>
      <c r="G151" s="11"/>
      <c r="H151" s="11" t="str">
        <f t="shared" si="25"/>
        <v/>
      </c>
      <c r="I151" s="15" t="str">
        <f t="shared" si="26"/>
        <v/>
      </c>
      <c r="K151" s="1"/>
    </row>
    <row r="152" spans="1:12" ht="15.75" customHeight="1" x14ac:dyDescent="0.3">
      <c r="A152" s="9" t="str">
        <f>IF(B152="", "", Rosters!$B$10)</f>
        <v>LAKE CENTER CHRISTIAN</v>
      </c>
      <c r="B152" s="9" t="str">
        <f>IF($C$155="Ind","","Substitution 1")</f>
        <v>Substitution 1</v>
      </c>
      <c r="C152" s="9"/>
      <c r="D152" s="10" t="str">
        <f>IF($C$155="Ind", "", "n/a")</f>
        <v>n/a</v>
      </c>
      <c r="E152" s="11">
        <v>127</v>
      </c>
      <c r="F152" s="11"/>
      <c r="G152" s="11">
        <v>113</v>
      </c>
      <c r="H152" s="11">
        <f t="shared" si="25"/>
        <v>240</v>
      </c>
      <c r="I152" s="15"/>
    </row>
    <row r="153" spans="1:12" ht="15.75" customHeight="1" x14ac:dyDescent="0.3">
      <c r="A153" s="9" t="str">
        <f>IF(B153="", "", Rosters!$B$10)</f>
        <v>LAKE CENTER CHRISTIAN</v>
      </c>
      <c r="B153" s="9" t="str">
        <f>IF($C$155="Ind","","Substitution 2")</f>
        <v>Substitution 2</v>
      </c>
      <c r="C153" s="9"/>
      <c r="D153" s="10" t="str">
        <f>IF($C$155="Ind", "", "n/a")</f>
        <v>n/a</v>
      </c>
      <c r="E153" s="11"/>
      <c r="F153" s="11"/>
      <c r="G153" s="11">
        <v>144</v>
      </c>
      <c r="H153" s="11">
        <f t="shared" si="25"/>
        <v>144</v>
      </c>
      <c r="I153" s="15"/>
    </row>
    <row r="154" spans="1:12" ht="15.75" customHeight="1" x14ac:dyDescent="0.3">
      <c r="A154" s="9" t="str">
        <f>IF(B154="", "", Rosters!$B$10)</f>
        <v>LAKE CENTER CHRISTIAN</v>
      </c>
      <c r="B154" s="9" t="str">
        <f>IF($C$155="Ind","","Substitution 3")</f>
        <v>Substitution 3</v>
      </c>
      <c r="C154" s="9"/>
      <c r="D154" s="10" t="str">
        <f>IF($C$155="Ind", "", "n/a")</f>
        <v>n/a</v>
      </c>
      <c r="E154" s="11"/>
      <c r="F154" s="11"/>
      <c r="G154" s="11"/>
      <c r="H154" s="11" t="str">
        <f t="shared" si="25"/>
        <v/>
      </c>
      <c r="I154" s="15"/>
    </row>
    <row r="155" spans="1:12" ht="15.6" x14ac:dyDescent="0.3">
      <c r="A155" s="61" t="str">
        <f>Rosters!$E$10</f>
        <v>330-415-2800</v>
      </c>
      <c r="B155" s="62" t="str">
        <f>Rosters!$F$10</f>
        <v>lmisener@lccs.com</v>
      </c>
      <c r="C155" s="2" t="str">
        <f>IF(COUNTIF(C144:C151,"")&gt;3,"Ind","Team")</f>
        <v>Team</v>
      </c>
      <c r="D155" s="27" t="str">
        <f>IF(C155="Team", "Total", "")</f>
        <v>Total</v>
      </c>
      <c r="E155" s="13">
        <f>IF($C$155="IND", "", IF(COUNT(E144:E154)&lt;&gt;5, "Error", SUM(E144:E154)))</f>
        <v>743</v>
      </c>
      <c r="F155" s="13">
        <f t="shared" ref="F155:G155" si="27">IF($C$155="IND", "", IF(COUNT(F144:F154)&lt;&gt;5, "Error", SUM(F144:F154)))</f>
        <v>887</v>
      </c>
      <c r="G155" s="13">
        <f t="shared" si="27"/>
        <v>801</v>
      </c>
      <c r="H155" s="12">
        <f>IF(C155="Team", SUM(E155:G155), "")</f>
        <v>2431</v>
      </c>
    </row>
    <row r="156" spans="1:12" x14ac:dyDescent="0.3">
      <c r="A156" s="61" t="str">
        <f>Rosters!$H$10</f>
        <v>TIGERS</v>
      </c>
      <c r="B156" s="62" t="str">
        <f>Rosters!$I$10</f>
        <v>ROYAL BLUE AND GOLD</v>
      </c>
      <c r="C156" s="1"/>
      <c r="D156" s="1"/>
      <c r="E156" s="2">
        <f>COUNTIF(E144:E154,"&gt;0")</f>
        <v>5</v>
      </c>
      <c r="F156" s="2">
        <f>COUNTIF(F144:F154,"&gt;0")</f>
        <v>5</v>
      </c>
      <c r="G156" s="2">
        <f>COUNTIF(G144:G154,"&gt;0")</f>
        <v>5</v>
      </c>
    </row>
    <row r="157" spans="1:12" ht="32.4" customHeight="1" x14ac:dyDescent="0.3">
      <c r="A157" s="100" t="str">
        <f>Rosters!$B$11</f>
        <v>RAVENNA</v>
      </c>
      <c r="B157" s="101"/>
      <c r="C157" s="102"/>
      <c r="D157" s="13" t="str">
        <f>IF($C$172="Team", "Baker 1", "Individual")</f>
        <v>Baker 1</v>
      </c>
      <c r="E157" s="12" t="str">
        <f>IF($C$172="Team", "Baker 2", "")</f>
        <v>Baker 2</v>
      </c>
      <c r="F157" s="12" t="str">
        <f>IF($C$172="Team", "Baker 3", "")</f>
        <v>Baker 3</v>
      </c>
      <c r="G157" s="12" t="str">
        <f>IF($C$172="Team", "Baker 4", "")</f>
        <v>Baker 4</v>
      </c>
      <c r="H157" s="12" t="str">
        <f>IF($C$172="Team", "Baker 5", "")</f>
        <v>Baker 5</v>
      </c>
      <c r="I157" s="12" t="str">
        <f>IF($C$172="Team", "Baker 6", "")</f>
        <v>Baker 6</v>
      </c>
      <c r="J157" s="38" t="str">
        <f>IF($C$172="Team", "Baker Total", "")</f>
        <v>Baker Total</v>
      </c>
      <c r="K157" s="38" t="str">
        <f>IF($C$172="Team", "Reg. Total", "")</f>
        <v>Reg. Total</v>
      </c>
      <c r="L157" s="39" t="str">
        <f>IF(C172="Team", "Team Total", "")</f>
        <v>Team Total</v>
      </c>
    </row>
    <row r="158" spans="1:12" ht="15" customHeight="1" x14ac:dyDescent="0.3">
      <c r="A158" s="33" t="s">
        <v>54</v>
      </c>
      <c r="B158" t="str">
        <f>Rosters!$D$11</f>
        <v>KELLY CHAMP</v>
      </c>
      <c r="C158" s="37"/>
      <c r="D158" s="107">
        <v>174</v>
      </c>
      <c r="E158" s="106">
        <v>163</v>
      </c>
      <c r="F158" s="106">
        <v>196</v>
      </c>
      <c r="G158" s="106">
        <v>156</v>
      </c>
      <c r="H158" s="106">
        <v>213</v>
      </c>
      <c r="I158" s="106">
        <v>201</v>
      </c>
      <c r="J158" s="104">
        <f>IF(C172="Team", SUM(D158:I159), "")</f>
        <v>1103</v>
      </c>
      <c r="K158" s="104">
        <f>IF(C172="Team", H172, "")</f>
        <v>2770</v>
      </c>
      <c r="L158" s="103">
        <f>IF(C172="Team", SUM(J158:K159), "")</f>
        <v>3873</v>
      </c>
    </row>
    <row r="159" spans="1:12" ht="15" customHeight="1" x14ac:dyDescent="0.3">
      <c r="A159" s="36" t="str">
        <f>IF(B159="", "", "Asst. Coach: ")</f>
        <v xml:space="preserve">Asst. Coach: </v>
      </c>
      <c r="B159" s="40" t="str">
        <f>IF(Rosters!$G$11="", "", Rosters!$G$11)</f>
        <v>DJ MADDEN</v>
      </c>
      <c r="C159" s="34"/>
      <c r="D159" s="107"/>
      <c r="E159" s="106"/>
      <c r="F159" s="106"/>
      <c r="G159" s="106"/>
      <c r="H159" s="106"/>
      <c r="I159" s="106"/>
      <c r="J159" s="104"/>
      <c r="K159" s="104"/>
      <c r="L159" s="103"/>
    </row>
    <row r="160" spans="1:12" ht="15.6" x14ac:dyDescent="0.3">
      <c r="A160" s="32">
        <f>Rosters!$A$11</f>
        <v>1281</v>
      </c>
      <c r="B160" s="7" t="s">
        <v>51</v>
      </c>
      <c r="C160" s="7" t="s">
        <v>52</v>
      </c>
      <c r="D160" s="7" t="s">
        <v>1</v>
      </c>
      <c r="E160" s="8" t="s">
        <v>2</v>
      </c>
      <c r="F160" s="8" t="s">
        <v>3</v>
      </c>
      <c r="G160" s="8" t="s">
        <v>4</v>
      </c>
      <c r="H160" s="8" t="s">
        <v>5</v>
      </c>
    </row>
    <row r="161" spans="1:12" ht="15.6" x14ac:dyDescent="0.3">
      <c r="A161" s="9" t="str">
        <f>IF(B161="", "", Rosters!$B$11)</f>
        <v>RAVENNA</v>
      </c>
      <c r="B161" s="9" t="str">
        <f>IF(Rosters!$J$11="", "", Rosters!$J$11)</f>
        <v>JACOB</v>
      </c>
      <c r="C161" s="9" t="str">
        <f>IF(Rosters!$K$11="", "", Rosters!$K$11)</f>
        <v>STEFANSIC</v>
      </c>
      <c r="D161" s="10" t="str">
        <f>IF(Rosters!$L$11="", "", Rosters!$L$11)</f>
        <v>11</v>
      </c>
      <c r="E161" s="51">
        <v>279</v>
      </c>
      <c r="F161" s="51">
        <v>214</v>
      </c>
      <c r="G161" s="51">
        <v>208</v>
      </c>
      <c r="H161" s="11">
        <f>IF(SUM(E161:G161)=0, "", SUM(E161:G161))</f>
        <v>701</v>
      </c>
      <c r="I161" s="15" t="str">
        <f>IF(E161&gt;300, "Error", IF(F161&gt;300, "Error", IF(G161&gt;300, "Error", "")))</f>
        <v/>
      </c>
      <c r="K161" s="1"/>
    </row>
    <row r="162" spans="1:12" ht="15.6" x14ac:dyDescent="0.3">
      <c r="A162" s="9" t="str">
        <f>IF(B162="", "", Rosters!$B$11)</f>
        <v>RAVENNA</v>
      </c>
      <c r="B162" s="9" t="str">
        <f>IF(Rosters!$M$11="", "", Rosters!$M$11)</f>
        <v>MATT</v>
      </c>
      <c r="C162" s="9" t="str">
        <f>IF(Rosters!$N$11="", "", Rosters!$N$11)</f>
        <v>FULLER</v>
      </c>
      <c r="D162" s="10" t="str">
        <f>IF(Rosters!$O$11="", "", Rosters!$O$11)</f>
        <v>10</v>
      </c>
      <c r="E162" s="51">
        <v>187</v>
      </c>
      <c r="F162" s="51">
        <v>168</v>
      </c>
      <c r="G162" s="51">
        <v>257</v>
      </c>
      <c r="H162" s="11">
        <f t="shared" ref="H162:H171" si="28">IF(SUM(E162:G162)=0, "", SUM(E162:G162))</f>
        <v>612</v>
      </c>
      <c r="I162" s="15" t="str">
        <f t="shared" ref="I162:I168" si="29">IF(E162&gt;300, "Error", IF(F162&gt;300, "Error", IF(G162&gt;300, "Error", "")))</f>
        <v/>
      </c>
      <c r="K162" s="1"/>
    </row>
    <row r="163" spans="1:12" ht="15.6" x14ac:dyDescent="0.3">
      <c r="A163" s="9" t="str">
        <f>IF(B163="", "", Rosters!$B$11)</f>
        <v>RAVENNA</v>
      </c>
      <c r="B163" s="9" t="str">
        <f>IF(Rosters!$P$11="", "", Rosters!$P$11)</f>
        <v>PETER</v>
      </c>
      <c r="C163" s="9" t="str">
        <f>IF(Rosters!$Q$11="", "", Rosters!$Q$11)</f>
        <v>JENNINGS</v>
      </c>
      <c r="D163" s="10" t="str">
        <f>IF(Rosters!$R$11="", "", Rosters!$R$11)</f>
        <v>10</v>
      </c>
      <c r="E163" s="51"/>
      <c r="F163" s="51">
        <v>187</v>
      </c>
      <c r="G163" s="51"/>
      <c r="H163" s="11">
        <f t="shared" si="28"/>
        <v>187</v>
      </c>
      <c r="I163" s="15" t="str">
        <f t="shared" si="29"/>
        <v/>
      </c>
      <c r="K163" s="1"/>
    </row>
    <row r="164" spans="1:12" ht="15.6" x14ac:dyDescent="0.3">
      <c r="A164" s="9" t="str">
        <f>IF(B164="", "", Rosters!$B$11)</f>
        <v>RAVENNA</v>
      </c>
      <c r="B164" s="9" t="str">
        <f>IF(Rosters!$S$11="", "", Rosters!$S$11)</f>
        <v>CARSON</v>
      </c>
      <c r="C164" s="9" t="str">
        <f>IF(Rosters!$T$11="", "", Rosters!$T$11)</f>
        <v>SCHUELLER</v>
      </c>
      <c r="D164" s="10" t="str">
        <f>IF(Rosters!$U$11="", "", Rosters!$U$11)</f>
        <v>11</v>
      </c>
      <c r="E164" s="51">
        <v>156</v>
      </c>
      <c r="F164" s="51">
        <v>182</v>
      </c>
      <c r="G164" s="51">
        <v>157</v>
      </c>
      <c r="H164" s="11">
        <f t="shared" si="28"/>
        <v>495</v>
      </c>
      <c r="I164" s="15" t="str">
        <f t="shared" si="29"/>
        <v/>
      </c>
      <c r="K164" s="1"/>
    </row>
    <row r="165" spans="1:12" ht="15.6" x14ac:dyDescent="0.3">
      <c r="A165" s="9" t="str">
        <f>IF(B165="", "", Rosters!$B$11)</f>
        <v>RAVENNA</v>
      </c>
      <c r="B165" s="9" t="str">
        <f>IF(Rosters!$V$11="", "", Rosters!$V$11)</f>
        <v>JERIAH</v>
      </c>
      <c r="C165" s="9" t="str">
        <f>IF(Rosters!$W$11="", "", Rosters!$W$11)</f>
        <v>MILLER</v>
      </c>
      <c r="D165" s="10" t="str">
        <f>IF(Rosters!$X$11="", "", Rosters!$X$11)</f>
        <v>10</v>
      </c>
      <c r="E165" s="51">
        <v>137</v>
      </c>
      <c r="F165" s="51">
        <v>170</v>
      </c>
      <c r="G165" s="51">
        <v>158</v>
      </c>
      <c r="H165" s="11">
        <f t="shared" si="28"/>
        <v>465</v>
      </c>
      <c r="I165" s="15" t="str">
        <f t="shared" si="29"/>
        <v/>
      </c>
      <c r="K165" s="1"/>
    </row>
    <row r="166" spans="1:12" ht="15.6" x14ac:dyDescent="0.3">
      <c r="A166" s="9" t="str">
        <f>IF(B166="", "", Rosters!$B$11)</f>
        <v>RAVENNA</v>
      </c>
      <c r="B166" s="9" t="str">
        <f>IF(Rosters!$Y$11="", "", Rosters!$Y$11)</f>
        <v>KIERAN</v>
      </c>
      <c r="C166" s="9" t="str">
        <f>IF(Rosters!$Z$11="", "", Rosters!$Z$11)</f>
        <v>ROSANDER</v>
      </c>
      <c r="D166" s="10" t="str">
        <f>IF(Rosters!$AA$11="", "", Rosters!$AA$11)</f>
        <v>11</v>
      </c>
      <c r="E166" s="51"/>
      <c r="F166" s="51"/>
      <c r="G166" s="51"/>
      <c r="H166" s="11" t="str">
        <f t="shared" si="28"/>
        <v/>
      </c>
      <c r="I166" s="15" t="str">
        <f t="shared" si="29"/>
        <v/>
      </c>
      <c r="K166" s="1"/>
    </row>
    <row r="167" spans="1:12" ht="15.6" x14ac:dyDescent="0.3">
      <c r="A167" s="9" t="str">
        <f>IF(B167="", "", Rosters!$B$11)</f>
        <v>RAVENNA</v>
      </c>
      <c r="B167" s="9" t="str">
        <f>IF(Rosters!$AB$11="","", Rosters!$AB$11)</f>
        <v>JOSEPH</v>
      </c>
      <c r="C167" s="9" t="str">
        <f>IF(Rosters!$AC$11="","", Rosters!$AC$11)</f>
        <v>SMITH</v>
      </c>
      <c r="D167" s="10" t="str">
        <f>IF(Rosters!$AD$11="","", Rosters!$AD$11)</f>
        <v>10</v>
      </c>
      <c r="E167" s="51">
        <v>150</v>
      </c>
      <c r="F167" s="51"/>
      <c r="G167" s="51">
        <v>160</v>
      </c>
      <c r="H167" s="11">
        <f t="shared" si="28"/>
        <v>310</v>
      </c>
      <c r="I167" s="15" t="str">
        <f t="shared" si="29"/>
        <v/>
      </c>
      <c r="K167" s="1"/>
    </row>
    <row r="168" spans="1:12" ht="15.6" x14ac:dyDescent="0.3">
      <c r="A168" s="9" t="str">
        <f>IF(B168="", "", Rosters!$B$11)</f>
        <v/>
      </c>
      <c r="B168" s="9" t="str">
        <f>IF(Rosters!$AE$11="", "", Rosters!$AE$11)</f>
        <v/>
      </c>
      <c r="C168" s="9" t="str">
        <f>IF(Rosters!$AF$11="", "", Rosters!$AF$11)</f>
        <v/>
      </c>
      <c r="D168" s="10" t="str">
        <f>IF(Rosters!$AG$11="", "", Rosters!$AG$11)</f>
        <v/>
      </c>
      <c r="E168" s="51"/>
      <c r="F168" s="51"/>
      <c r="G168" s="51"/>
      <c r="H168" s="11" t="str">
        <f t="shared" si="28"/>
        <v/>
      </c>
      <c r="I168" s="15" t="str">
        <f t="shared" si="29"/>
        <v/>
      </c>
      <c r="K168" s="1"/>
    </row>
    <row r="169" spans="1:12" ht="15.75" customHeight="1" x14ac:dyDescent="0.3">
      <c r="A169" s="9" t="str">
        <f>IF(B169="", "", Rosters!$B$11)</f>
        <v>RAVENNA</v>
      </c>
      <c r="B169" s="9" t="str">
        <f>IF($C$172="Ind","","Substitution 1")</f>
        <v>Substitution 1</v>
      </c>
      <c r="C169" s="9"/>
      <c r="D169" s="10" t="str">
        <f>IF($C$172="Ind", "", "n/a")</f>
        <v>n/a</v>
      </c>
      <c r="E169" s="51"/>
      <c r="F169" s="51"/>
      <c r="G169" s="51"/>
      <c r="H169" s="11" t="str">
        <f t="shared" si="28"/>
        <v/>
      </c>
      <c r="I169" s="15"/>
    </row>
    <row r="170" spans="1:12" ht="15.75" customHeight="1" x14ac:dyDescent="0.3">
      <c r="A170" s="9" t="str">
        <f>IF(B170="", "", Rosters!$B$11)</f>
        <v>RAVENNA</v>
      </c>
      <c r="B170" s="9" t="str">
        <f>IF($C$172="Ind","","Substitution 2")</f>
        <v>Substitution 2</v>
      </c>
      <c r="C170" s="9"/>
      <c r="D170" s="10" t="str">
        <f>IF($C$172="Ind", "", "n/a")</f>
        <v>n/a</v>
      </c>
      <c r="E170" s="51"/>
      <c r="F170" s="51"/>
      <c r="G170" s="51"/>
      <c r="H170" s="11" t="str">
        <f t="shared" si="28"/>
        <v/>
      </c>
      <c r="I170" s="15"/>
    </row>
    <row r="171" spans="1:12" ht="15.75" customHeight="1" x14ac:dyDescent="0.3">
      <c r="A171" s="9" t="str">
        <f>IF(B171="", "", Rosters!$B$11)</f>
        <v>RAVENNA</v>
      </c>
      <c r="B171" s="9" t="str">
        <f>IF($C$172="Ind","","Substitution 3")</f>
        <v>Substitution 3</v>
      </c>
      <c r="C171" s="9"/>
      <c r="D171" s="10" t="str">
        <f>IF($C$172="Ind", "", "n/a")</f>
        <v>n/a</v>
      </c>
      <c r="E171" s="51"/>
      <c r="F171" s="51"/>
      <c r="G171" s="51"/>
      <c r="H171" s="11" t="str">
        <f t="shared" si="28"/>
        <v/>
      </c>
      <c r="I171" s="15"/>
    </row>
    <row r="172" spans="1:12" ht="15.6" x14ac:dyDescent="0.3">
      <c r="A172" s="61" t="str">
        <f>Rosters!$E$11</f>
        <v>330-281-8898</v>
      </c>
      <c r="B172" s="62" t="str">
        <f>Rosters!$F$11</f>
        <v>kelly.champ@ravennaschools.us</v>
      </c>
      <c r="C172" s="2" t="str">
        <f>IF(COUNTIF(C161:C168,"")&gt;3,"Ind","Team")</f>
        <v>Team</v>
      </c>
      <c r="D172" s="27" t="str">
        <f>IF(C172="Team", "Total", "")</f>
        <v>Total</v>
      </c>
      <c r="E172" s="13">
        <f>IF($C$172="IND", "", IF(COUNT(E161:E171)&lt;&gt;5, "Error", SUM(E161:E171)))</f>
        <v>909</v>
      </c>
      <c r="F172" s="13">
        <f t="shared" ref="F172:G172" si="30">IF($C$172="IND", "", IF(COUNT(F161:F171)&lt;&gt;5, "Error", SUM(F161:F171)))</f>
        <v>921</v>
      </c>
      <c r="G172" s="13">
        <f t="shared" si="30"/>
        <v>940</v>
      </c>
      <c r="H172" s="12">
        <f>IF(C172="Team", SUM(E172:G172), "")</f>
        <v>2770</v>
      </c>
    </row>
    <row r="173" spans="1:12" x14ac:dyDescent="0.3">
      <c r="A173" s="61" t="str">
        <f>Rosters!$H$11</f>
        <v>RAVENS</v>
      </c>
      <c r="B173" s="62" t="str">
        <f>Rosters!$I$11</f>
        <v>ROYAL BLUE, RED AND WHITE</v>
      </c>
      <c r="C173" s="1"/>
      <c r="D173" s="1"/>
      <c r="E173" s="2">
        <f>COUNTIF(E161:E171,"&gt;0")</f>
        <v>5</v>
      </c>
      <c r="F173" s="2">
        <f>COUNTIF(F161:F171,"&gt;0")</f>
        <v>5</v>
      </c>
      <c r="G173" s="2">
        <f>COUNTIF(G161:G171,"&gt;0")</f>
        <v>5</v>
      </c>
    </row>
    <row r="174" spans="1:12" ht="33" customHeight="1" x14ac:dyDescent="0.3">
      <c r="A174" s="100" t="str">
        <f>Rosters!$B$12</f>
        <v>ROOTSTOWN</v>
      </c>
      <c r="B174" s="101"/>
      <c r="C174" s="102"/>
      <c r="D174" s="13" t="str">
        <f>IF($C$189="Team", "Baker 1", "Individual")</f>
        <v>Baker 1</v>
      </c>
      <c r="E174" s="12" t="str">
        <f>IF($C$189="Team", "Baker 2", "")</f>
        <v>Baker 2</v>
      </c>
      <c r="F174" s="12" t="str">
        <f>IF($C$189="Team", "Baker 3", "")</f>
        <v>Baker 3</v>
      </c>
      <c r="G174" s="12" t="str">
        <f>IF($C$189="Team", "Baker 4", "")</f>
        <v>Baker 4</v>
      </c>
      <c r="H174" s="12" t="str">
        <f>IF($C$189="Team", "Baker 5", "")</f>
        <v>Baker 5</v>
      </c>
      <c r="I174" s="12" t="str">
        <f>IF($C$189="Team", "Baker 6", "")</f>
        <v>Baker 6</v>
      </c>
      <c r="J174" s="38" t="str">
        <f>IF($C$189="Team", "Baker Total", "")</f>
        <v>Baker Total</v>
      </c>
      <c r="K174" s="38" t="str">
        <f>IF($C$189="Team", "Reg. Total", "")</f>
        <v>Reg. Total</v>
      </c>
      <c r="L174" s="39" t="str">
        <f>IF(C189="Team", "Team Total", "")</f>
        <v>Team Total</v>
      </c>
    </row>
    <row r="175" spans="1:12" ht="15" customHeight="1" x14ac:dyDescent="0.3">
      <c r="A175" s="33" t="s">
        <v>54</v>
      </c>
      <c r="B175" t="str">
        <f>Rosters!$D$12</f>
        <v>THOMAS BUTCHER</v>
      </c>
      <c r="C175" s="37"/>
      <c r="D175" s="107">
        <v>188</v>
      </c>
      <c r="E175" s="106">
        <v>225</v>
      </c>
      <c r="F175" s="106">
        <v>226</v>
      </c>
      <c r="G175" s="106">
        <v>201</v>
      </c>
      <c r="H175" s="106">
        <v>168</v>
      </c>
      <c r="I175" s="106">
        <v>151</v>
      </c>
      <c r="J175" s="104">
        <f>IF(C189="Team", SUM(D175:I176), "")</f>
        <v>1159</v>
      </c>
      <c r="K175" s="104">
        <f>IF(C189="Team", H189, "")</f>
        <v>2876</v>
      </c>
      <c r="L175" s="103">
        <f>IF(C189="Team", SUM(J175:K176), "")</f>
        <v>4035</v>
      </c>
    </row>
    <row r="176" spans="1:12" ht="15" customHeight="1" x14ac:dyDescent="0.3">
      <c r="A176" s="36" t="str">
        <f>IF(B176="", "", "Asst. Coach: ")</f>
        <v xml:space="preserve">Asst. Coach: </v>
      </c>
      <c r="B176" s="40" t="str">
        <f>IF(Rosters!$G$12="", "", Rosters!$G$12)</f>
        <v>BRIAN BOVEINGTON</v>
      </c>
      <c r="C176" s="34"/>
      <c r="D176" s="107"/>
      <c r="E176" s="106"/>
      <c r="F176" s="106"/>
      <c r="G176" s="106"/>
      <c r="H176" s="106"/>
      <c r="I176" s="106"/>
      <c r="J176" s="104"/>
      <c r="K176" s="104"/>
      <c r="L176" s="103"/>
    </row>
    <row r="177" spans="1:12" ht="15.6" x14ac:dyDescent="0.3">
      <c r="A177" s="32">
        <f>Rosters!$A$12</f>
        <v>1328</v>
      </c>
      <c r="B177" s="7" t="s">
        <v>51</v>
      </c>
      <c r="C177" s="7" t="s">
        <v>52</v>
      </c>
      <c r="D177" s="7" t="s">
        <v>1</v>
      </c>
      <c r="E177" s="8" t="s">
        <v>2</v>
      </c>
      <c r="F177" s="8" t="s">
        <v>3</v>
      </c>
      <c r="G177" s="8" t="s">
        <v>4</v>
      </c>
      <c r="H177" s="8" t="s">
        <v>5</v>
      </c>
    </row>
    <row r="178" spans="1:12" ht="15.6" x14ac:dyDescent="0.3">
      <c r="A178" s="9" t="str">
        <f>IF(B178="", "", Rosters!$B$12)</f>
        <v>ROOTSTOWN</v>
      </c>
      <c r="B178" s="9" t="str">
        <f>IF(Rosters!$J$12="", "", Rosters!$J$12)</f>
        <v>SEAN</v>
      </c>
      <c r="C178" s="9" t="str">
        <f>IF(Rosters!$K$12="", "", Rosters!$K$12)</f>
        <v>BOVEINGTON</v>
      </c>
      <c r="D178" s="10" t="str">
        <f>IF(Rosters!$L$12="", "", Rosters!$L$12)</f>
        <v>11</v>
      </c>
      <c r="E178" s="51">
        <v>184</v>
      </c>
      <c r="F178" s="51">
        <v>204</v>
      </c>
      <c r="G178" s="51">
        <v>180</v>
      </c>
      <c r="H178" s="11">
        <f>IF(SUM(E178:G178)=0, "", SUM(E178:G178))</f>
        <v>568</v>
      </c>
      <c r="I178" s="15" t="str">
        <f>IF(E178&gt;300, "Error", IF(F178&gt;300, "Error", IF(G178&gt;300, "Error", "")))</f>
        <v/>
      </c>
      <c r="K178" s="1"/>
    </row>
    <row r="179" spans="1:12" ht="15.6" x14ac:dyDescent="0.3">
      <c r="A179" s="9" t="str">
        <f>IF(B179="", "", Rosters!$B$12)</f>
        <v>ROOTSTOWN</v>
      </c>
      <c r="B179" s="9" t="str">
        <f>IF(Rosters!$M$12="", "", Rosters!$M$12)</f>
        <v>CALEB</v>
      </c>
      <c r="C179" s="9" t="str">
        <f>IF(Rosters!$N$12="", "", Rosters!$N$12)</f>
        <v>STEVENS</v>
      </c>
      <c r="D179" s="10" t="str">
        <f>IF(Rosters!$O$12="", "", Rosters!$O$12)</f>
        <v>10</v>
      </c>
      <c r="E179" s="51">
        <v>209</v>
      </c>
      <c r="F179" s="51">
        <v>188</v>
      </c>
      <c r="G179" s="51">
        <v>169</v>
      </c>
      <c r="H179" s="11">
        <f t="shared" ref="H179:H188" si="31">IF(SUM(E179:G179)=0, "", SUM(E179:G179))</f>
        <v>566</v>
      </c>
      <c r="I179" s="15" t="str">
        <f t="shared" ref="I179:I185" si="32">IF(E179&gt;300, "Error", IF(F179&gt;300, "Error", IF(G179&gt;300, "Error", "")))</f>
        <v/>
      </c>
      <c r="K179" s="1"/>
    </row>
    <row r="180" spans="1:12" ht="15.6" x14ac:dyDescent="0.3">
      <c r="A180" s="9" t="str">
        <f>IF(B180="", "", Rosters!$B$12)</f>
        <v>ROOTSTOWN</v>
      </c>
      <c r="B180" s="9" t="str">
        <f>IF(Rosters!$P$12="", "", Rosters!$P$12)</f>
        <v>ANTHONY</v>
      </c>
      <c r="C180" s="9" t="str">
        <f>IF(Rosters!$Q$12="", "", Rosters!$Q$12)</f>
        <v>CAMBARERI</v>
      </c>
      <c r="D180" s="10" t="str">
        <f>IF(Rosters!$R$12="", "", Rosters!$R$12)</f>
        <v>11</v>
      </c>
      <c r="E180" s="51">
        <v>209</v>
      </c>
      <c r="F180" s="51">
        <v>159</v>
      </c>
      <c r="G180" s="51">
        <v>179</v>
      </c>
      <c r="H180" s="11">
        <f t="shared" si="31"/>
        <v>547</v>
      </c>
      <c r="I180" s="15" t="str">
        <f t="shared" si="32"/>
        <v/>
      </c>
      <c r="K180" s="1"/>
    </row>
    <row r="181" spans="1:12" ht="15.6" x14ac:dyDescent="0.3">
      <c r="A181" s="9" t="str">
        <f>IF(B181="", "", Rosters!$B$12)</f>
        <v>ROOTSTOWN</v>
      </c>
      <c r="B181" s="9" t="str">
        <f>IF(Rosters!$S$12="", "", Rosters!$S$12)</f>
        <v>NICK</v>
      </c>
      <c r="C181" s="9" t="str">
        <f>IF(Rosters!$T$12="", "", Rosters!$T$12)</f>
        <v>MOOREHEAD</v>
      </c>
      <c r="D181" s="10" t="str">
        <f>IF(Rosters!$U$12="", "", Rosters!$U$12)</f>
        <v>11</v>
      </c>
      <c r="E181" s="51">
        <v>191</v>
      </c>
      <c r="F181" s="51">
        <v>210</v>
      </c>
      <c r="G181" s="51">
        <v>202</v>
      </c>
      <c r="H181" s="11">
        <f t="shared" si="31"/>
        <v>603</v>
      </c>
      <c r="I181" s="15" t="str">
        <f t="shared" si="32"/>
        <v/>
      </c>
      <c r="K181" s="1"/>
    </row>
    <row r="182" spans="1:12" ht="15.6" x14ac:dyDescent="0.3">
      <c r="A182" s="9" t="str">
        <f>IF(B182="", "", Rosters!$B$12)</f>
        <v>ROOTSTOWN</v>
      </c>
      <c r="B182" s="9" t="str">
        <f>IF(Rosters!$V$12="", "", Rosters!$V$12)</f>
        <v>JUSTIN</v>
      </c>
      <c r="C182" s="9" t="str">
        <f>IF(Rosters!$W$12="", "", Rosters!$W$12)</f>
        <v>MILLER</v>
      </c>
      <c r="D182" s="10" t="str">
        <f>IF(Rosters!$X$12="", "", Rosters!$X$12)</f>
        <v>11</v>
      </c>
      <c r="E182" s="51">
        <v>180</v>
      </c>
      <c r="F182" s="51">
        <v>215</v>
      </c>
      <c r="G182" s="51">
        <v>197</v>
      </c>
      <c r="H182" s="11">
        <f t="shared" si="31"/>
        <v>592</v>
      </c>
      <c r="I182" s="15" t="str">
        <f t="shared" si="32"/>
        <v/>
      </c>
      <c r="K182" s="1"/>
    </row>
    <row r="183" spans="1:12" ht="15.6" x14ac:dyDescent="0.3">
      <c r="A183" s="9" t="str">
        <f>IF(B183="", "", Rosters!$B$12)</f>
        <v>ROOTSTOWN</v>
      </c>
      <c r="B183" s="9" t="str">
        <f>IF(Rosters!$Y$12="", "", Rosters!$Y$12)</f>
        <v>ELIJAH</v>
      </c>
      <c r="C183" s="9" t="str">
        <f>IF(Rosters!$Z$12="", "", Rosters!$Z$12)</f>
        <v>BIRCH</v>
      </c>
      <c r="D183" s="10" t="str">
        <f>IF(Rosters!$AA$12="", "", Rosters!$AA$12)</f>
        <v>11</v>
      </c>
      <c r="E183" s="51"/>
      <c r="F183" s="51"/>
      <c r="G183" s="51"/>
      <c r="H183" s="11" t="str">
        <f t="shared" si="31"/>
        <v/>
      </c>
      <c r="I183" s="15" t="str">
        <f t="shared" si="32"/>
        <v/>
      </c>
      <c r="K183" s="1"/>
    </row>
    <row r="184" spans="1:12" ht="15.6" x14ac:dyDescent="0.3">
      <c r="A184" s="9" t="str">
        <f>IF(B184="", "", Rosters!$B$12)</f>
        <v>ROOTSTOWN</v>
      </c>
      <c r="B184" s="9" t="str">
        <f>IF(Rosters!$AB$12="","", Rosters!$AB$12)</f>
        <v>BEN</v>
      </c>
      <c r="C184" s="9" t="str">
        <f>IF(Rosters!$AC$12="","", Rosters!$AC$12)</f>
        <v>KLINE</v>
      </c>
      <c r="D184" s="10" t="str">
        <f>IF(Rosters!$AD$12="","", Rosters!$AD$12)</f>
        <v>11</v>
      </c>
      <c r="E184" s="51"/>
      <c r="F184" s="51"/>
      <c r="G184" s="51"/>
      <c r="H184" s="11" t="str">
        <f t="shared" si="31"/>
        <v/>
      </c>
      <c r="I184" s="15" t="str">
        <f t="shared" si="32"/>
        <v/>
      </c>
      <c r="K184" s="1"/>
    </row>
    <row r="185" spans="1:12" ht="15.6" x14ac:dyDescent="0.3">
      <c r="A185" s="9" t="str">
        <f>IF(B185="", "", Rosters!$B$12)</f>
        <v/>
      </c>
      <c r="B185" s="9" t="str">
        <f>IF(Rosters!$AE$12="", "", Rosters!$AE$12)</f>
        <v/>
      </c>
      <c r="C185" s="9" t="str">
        <f>IF(Rosters!$AF$12="", "", Rosters!$AF$12)</f>
        <v/>
      </c>
      <c r="D185" s="10" t="str">
        <f>IF(Rosters!$AG$12="", "", Rosters!$AG$12)</f>
        <v/>
      </c>
      <c r="E185" s="51"/>
      <c r="F185" s="51"/>
      <c r="G185" s="51"/>
      <c r="H185" s="11" t="str">
        <f t="shared" si="31"/>
        <v/>
      </c>
      <c r="I185" s="15" t="str">
        <f t="shared" si="32"/>
        <v/>
      </c>
      <c r="K185" s="1"/>
    </row>
    <row r="186" spans="1:12" ht="15.75" customHeight="1" x14ac:dyDescent="0.3">
      <c r="A186" s="9" t="str">
        <f>IF(B186="", "", Rosters!$B$12)</f>
        <v>ROOTSTOWN</v>
      </c>
      <c r="B186" s="9" t="str">
        <f>IF($C$189="Ind","","Substitution 1")</f>
        <v>Substitution 1</v>
      </c>
      <c r="C186" s="9"/>
      <c r="D186" s="10" t="str">
        <f>IF($C$189="Ind", "", "n/a")</f>
        <v>n/a</v>
      </c>
      <c r="E186" s="11"/>
      <c r="F186" s="11"/>
      <c r="G186" s="51"/>
      <c r="H186" s="11" t="str">
        <f t="shared" si="31"/>
        <v/>
      </c>
      <c r="I186" s="15"/>
    </row>
    <row r="187" spans="1:12" ht="15.75" customHeight="1" x14ac:dyDescent="0.3">
      <c r="A187" s="9" t="str">
        <f>IF(B187="", "", Rosters!$B$12)</f>
        <v>ROOTSTOWN</v>
      </c>
      <c r="B187" s="9" t="str">
        <f>IF($C$189="Ind","","Substitution 2")</f>
        <v>Substitution 2</v>
      </c>
      <c r="C187" s="9"/>
      <c r="D187" s="10" t="str">
        <f>IF($C$189="Ind", "", "n/a")</f>
        <v>n/a</v>
      </c>
      <c r="E187" s="11"/>
      <c r="F187" s="11"/>
      <c r="G187" s="11"/>
      <c r="H187" s="11" t="str">
        <f t="shared" si="31"/>
        <v/>
      </c>
      <c r="I187" s="15"/>
    </row>
    <row r="188" spans="1:12" ht="15.75" customHeight="1" x14ac:dyDescent="0.3">
      <c r="A188" s="9" t="str">
        <f>IF(B188="", "", Rosters!$B$12)</f>
        <v>ROOTSTOWN</v>
      </c>
      <c r="B188" s="9" t="str">
        <f>IF($C$189="Ind","","Substitution 3")</f>
        <v>Substitution 3</v>
      </c>
      <c r="C188" s="9"/>
      <c r="D188" s="10" t="str">
        <f>IF($C$189="Ind", "", "n/a")</f>
        <v>n/a</v>
      </c>
      <c r="E188" s="11"/>
      <c r="F188" s="11"/>
      <c r="G188" s="11"/>
      <c r="H188" s="11" t="str">
        <f t="shared" si="31"/>
        <v/>
      </c>
      <c r="I188" s="15"/>
    </row>
    <row r="189" spans="1:12" ht="15.6" x14ac:dyDescent="0.3">
      <c r="A189" s="61" t="str">
        <f>Rosters!$E$12</f>
        <v>330 310-6923</v>
      </c>
      <c r="B189" s="62" t="str">
        <f>Rosters!$F$12</f>
        <v>abutcher602@gmail.com</v>
      </c>
      <c r="C189" s="2" t="str">
        <f>IF(COUNTIF(C178:C185,"")&gt;3,"Ind","Team")</f>
        <v>Team</v>
      </c>
      <c r="D189" s="27" t="str">
        <f>IF(C189="Team", "Total", "")</f>
        <v>Total</v>
      </c>
      <c r="E189" s="13">
        <f>IF($C$189="IND", "", IF(COUNT(E178:E188)&lt;&gt;5, "Error", SUM(E178:E188)))</f>
        <v>973</v>
      </c>
      <c r="F189" s="13">
        <f t="shared" ref="F189:G189" si="33">IF($C$189="IND", "", IF(COUNT(F178:F188)&lt;&gt;5, "Error", SUM(F178:F188)))</f>
        <v>976</v>
      </c>
      <c r="G189" s="13">
        <f t="shared" si="33"/>
        <v>927</v>
      </c>
      <c r="H189" s="12">
        <f>IF(C189="Team", SUM(E189:G189), "")</f>
        <v>2876</v>
      </c>
    </row>
    <row r="190" spans="1:12" x14ac:dyDescent="0.3">
      <c r="A190" s="61" t="str">
        <f>Rosters!$H$12</f>
        <v>ROVERS</v>
      </c>
      <c r="B190" s="62" t="str">
        <f>Rosters!$I$12</f>
        <v>NAVY BLUE AND WHITE</v>
      </c>
      <c r="C190" s="1"/>
      <c r="D190" s="1"/>
      <c r="E190" s="2">
        <f>COUNTIF(E178:E188,"&gt;0")</f>
        <v>5</v>
      </c>
      <c r="F190" s="2">
        <f>COUNTIF(F178:F188,"&gt;0")</f>
        <v>5</v>
      </c>
      <c r="G190" s="2">
        <f>COUNTIF(G178:G188,"&gt;0")</f>
        <v>5</v>
      </c>
    </row>
    <row r="191" spans="1:12" ht="33.6" customHeight="1" x14ac:dyDescent="0.3">
      <c r="A191" s="100" t="str">
        <f>Rosters!$B$13</f>
        <v>SPRINGFIELD</v>
      </c>
      <c r="B191" s="101"/>
      <c r="C191" s="102"/>
      <c r="D191" s="13" t="str">
        <f>IF($C$206="Team", "Baker 1", "Individual")</f>
        <v>Baker 1</v>
      </c>
      <c r="E191" s="12" t="str">
        <f>IF($C$206="Team", "Baker 2", "")</f>
        <v>Baker 2</v>
      </c>
      <c r="F191" s="12" t="str">
        <f>IF($C$206="Team", "Baker 3", "")</f>
        <v>Baker 3</v>
      </c>
      <c r="G191" s="12" t="str">
        <f>IF($C$206="Team", "Baker 4", "")</f>
        <v>Baker 4</v>
      </c>
      <c r="H191" s="12" t="str">
        <f>IF($C$206="Team", "Baker 5", "")</f>
        <v>Baker 5</v>
      </c>
      <c r="I191" s="12" t="str">
        <f>IF($C$206="Team", "Baker 6", "")</f>
        <v>Baker 6</v>
      </c>
      <c r="J191" s="38" t="str">
        <f>IF($C$206="Team", "Baker Total", "")</f>
        <v>Baker Total</v>
      </c>
      <c r="K191" s="38" t="str">
        <f>IF($C$206="Team", "Reg. Total", "")</f>
        <v>Reg. Total</v>
      </c>
      <c r="L191" s="39" t="str">
        <f>IF(C206="Team", "Team Total", "")</f>
        <v>Team Total</v>
      </c>
    </row>
    <row r="192" spans="1:12" ht="15" customHeight="1" x14ac:dyDescent="0.3">
      <c r="A192" s="33" t="s">
        <v>54</v>
      </c>
      <c r="B192" t="str">
        <f>Rosters!$D$13</f>
        <v>DANA FLOYD</v>
      </c>
      <c r="C192" s="37"/>
      <c r="D192" s="105">
        <v>266</v>
      </c>
      <c r="E192" s="105">
        <v>221</v>
      </c>
      <c r="F192" s="105">
        <v>171</v>
      </c>
      <c r="G192" s="105">
        <v>225</v>
      </c>
      <c r="H192" s="105">
        <v>196</v>
      </c>
      <c r="I192" s="108">
        <v>213</v>
      </c>
      <c r="J192" s="104">
        <f>IF(C206="Team", SUM(D192:I193), "")</f>
        <v>1292</v>
      </c>
      <c r="K192" s="104">
        <f>IF(C206="Team", H206, "")</f>
        <v>2744</v>
      </c>
      <c r="L192" s="103">
        <f>IF(C206="Team", SUM(J192:K193), "")</f>
        <v>4036</v>
      </c>
    </row>
    <row r="193" spans="1:12" ht="15" customHeight="1" x14ac:dyDescent="0.3">
      <c r="A193" s="36" t="str">
        <f>IF(B193="", "", "Asst. Coach: ")</f>
        <v xml:space="preserve">Asst. Coach: </v>
      </c>
      <c r="B193" s="40" t="str">
        <f>IF(Rosters!$G$13="", "", Rosters!$G$13)</f>
        <v>MICHAEL KEYS</v>
      </c>
      <c r="C193" s="34"/>
      <c r="D193" s="105"/>
      <c r="E193" s="105"/>
      <c r="F193" s="105"/>
      <c r="G193" s="105"/>
      <c r="H193" s="105"/>
      <c r="I193" s="109"/>
      <c r="J193" s="104"/>
      <c r="K193" s="104"/>
      <c r="L193" s="103"/>
    </row>
    <row r="194" spans="1:12" ht="15.6" x14ac:dyDescent="0.3">
      <c r="A194" s="32">
        <f>Rosters!$A$13</f>
        <v>1472</v>
      </c>
      <c r="B194" s="7" t="s">
        <v>51</v>
      </c>
      <c r="C194" s="7" t="s">
        <v>52</v>
      </c>
      <c r="D194" s="7" t="s">
        <v>1</v>
      </c>
      <c r="E194" s="8" t="s">
        <v>2</v>
      </c>
      <c r="F194" s="8" t="s">
        <v>3</v>
      </c>
      <c r="G194" s="8" t="s">
        <v>4</v>
      </c>
      <c r="H194" s="8" t="s">
        <v>5</v>
      </c>
    </row>
    <row r="195" spans="1:12" ht="15.6" x14ac:dyDescent="0.3">
      <c r="A195" s="9" t="str">
        <f>IF(B195="", "", Rosters!$B$13)</f>
        <v>SPRINGFIELD</v>
      </c>
      <c r="B195" s="9" t="str">
        <f>IF(Rosters!$J$13="", "", Rosters!$J$13)</f>
        <v>MICHAEL</v>
      </c>
      <c r="C195" s="9" t="str">
        <f>IF(Rosters!$K$13="", "", Rosters!$K$13)</f>
        <v>KNOX</v>
      </c>
      <c r="D195" s="10" t="str">
        <f>IF(Rosters!$L$13="", "", Rosters!$L$13)</f>
        <v>12</v>
      </c>
      <c r="E195" s="51">
        <v>207</v>
      </c>
      <c r="F195" s="51">
        <v>199</v>
      </c>
      <c r="G195" s="51">
        <v>189</v>
      </c>
      <c r="H195" s="11">
        <f>IF(SUM(E195:G195)=0, "", SUM(E195:G195))</f>
        <v>595</v>
      </c>
      <c r="I195" s="15" t="str">
        <f>IF(E195&gt;300, "Error", IF(F195&gt;300, "Error", IF(G195&gt;300, "Error", "")))</f>
        <v/>
      </c>
      <c r="K195" s="1"/>
    </row>
    <row r="196" spans="1:12" ht="15.6" x14ac:dyDescent="0.3">
      <c r="A196" s="9" t="str">
        <f>IF(B196="", "", Rosters!$B$13)</f>
        <v>SPRINGFIELD</v>
      </c>
      <c r="B196" s="9" t="str">
        <f>IF(Rosters!$M$13="", "", Rosters!$M$13)</f>
        <v>GEOFFREY</v>
      </c>
      <c r="C196" s="9" t="str">
        <f>IF(Rosters!$N$13="", "", Rosters!$N$13)</f>
        <v>BUCKSAR</v>
      </c>
      <c r="D196" s="10" t="str">
        <f>IF(Rosters!$O$13="", "", Rosters!$O$13)</f>
        <v>12</v>
      </c>
      <c r="E196" s="11">
        <v>163</v>
      </c>
      <c r="F196" s="11">
        <v>128</v>
      </c>
      <c r="G196" s="11">
        <v>146</v>
      </c>
      <c r="H196" s="11">
        <f t="shared" ref="H196:H205" si="34">IF(SUM(E196:G196)=0, "", SUM(E196:G196))</f>
        <v>437</v>
      </c>
      <c r="I196" s="15" t="str">
        <f t="shared" ref="I196:I202" si="35">IF(E196&gt;300, "Error", IF(F196&gt;300, "Error", IF(G196&gt;300, "Error", "")))</f>
        <v/>
      </c>
      <c r="K196" s="1"/>
    </row>
    <row r="197" spans="1:12" ht="15.6" x14ac:dyDescent="0.3">
      <c r="A197" s="9" t="str">
        <f>IF(B197="", "", Rosters!$B$13)</f>
        <v>SPRINGFIELD</v>
      </c>
      <c r="B197" s="9" t="str">
        <f>IF(Rosters!$P$13="", "", Rosters!$P$13)</f>
        <v>IAN</v>
      </c>
      <c r="C197" s="9" t="str">
        <f>IF(Rosters!$Q$13="", "", Rosters!$Q$13)</f>
        <v>HARTMAN</v>
      </c>
      <c r="D197" s="10" t="str">
        <f>IF(Rosters!$R$13="", "", Rosters!$R$13)</f>
        <v>12</v>
      </c>
      <c r="E197" s="11">
        <v>134</v>
      </c>
      <c r="F197" s="11">
        <v>189</v>
      </c>
      <c r="G197" s="11">
        <v>210</v>
      </c>
      <c r="H197" s="11">
        <f t="shared" si="34"/>
        <v>533</v>
      </c>
      <c r="I197" s="15" t="str">
        <f t="shared" si="35"/>
        <v/>
      </c>
      <c r="K197" s="1"/>
    </row>
    <row r="198" spans="1:12" ht="15.6" x14ac:dyDescent="0.3">
      <c r="A198" s="9" t="str">
        <f>IF(B198="", "", Rosters!$B$13)</f>
        <v>SPRINGFIELD</v>
      </c>
      <c r="B198" s="9" t="str">
        <f>IF(Rosters!$S$13="", "", Rosters!$S$13)</f>
        <v>RYLAN</v>
      </c>
      <c r="C198" s="9" t="str">
        <f>IF(Rosters!$T$13="", "", Rosters!$T$13)</f>
        <v>SLUSSER</v>
      </c>
      <c r="D198" s="10" t="str">
        <f>IF(Rosters!$U$13="", "", Rosters!$U$13)</f>
        <v>9</v>
      </c>
      <c r="E198" s="11">
        <v>181</v>
      </c>
      <c r="F198" s="11">
        <v>217</v>
      </c>
      <c r="G198" s="11">
        <v>154</v>
      </c>
      <c r="H198" s="11">
        <f t="shared" si="34"/>
        <v>552</v>
      </c>
      <c r="I198" s="15" t="str">
        <f t="shared" si="35"/>
        <v/>
      </c>
      <c r="K198" s="1"/>
    </row>
    <row r="199" spans="1:12" ht="15.6" x14ac:dyDescent="0.3">
      <c r="A199" s="9" t="str">
        <f>IF(B199="", "", Rosters!$B$13)</f>
        <v>SPRINGFIELD</v>
      </c>
      <c r="B199" s="9" t="str">
        <f>IF(Rosters!$V$13="", "", Rosters!$V$13)</f>
        <v>WYATT</v>
      </c>
      <c r="C199" s="9" t="str">
        <f>IF(Rosters!$W$13="", "", Rosters!$W$13)</f>
        <v>KEYS</v>
      </c>
      <c r="D199" s="10" t="str">
        <f>IF(Rosters!$X$13="", "", Rosters!$X$13)</f>
        <v>12</v>
      </c>
      <c r="E199" s="11">
        <v>182</v>
      </c>
      <c r="F199" s="11">
        <v>245</v>
      </c>
      <c r="G199" s="11">
        <v>200</v>
      </c>
      <c r="H199" s="11">
        <f t="shared" si="34"/>
        <v>627</v>
      </c>
      <c r="I199" s="15" t="str">
        <f t="shared" si="35"/>
        <v/>
      </c>
      <c r="K199" s="1"/>
    </row>
    <row r="200" spans="1:12" ht="15.6" x14ac:dyDescent="0.3">
      <c r="A200" s="9" t="str">
        <f>IF(B200="", "", Rosters!$B$13)</f>
        <v>SPRINGFIELD</v>
      </c>
      <c r="B200" s="9" t="str">
        <f>IF(Rosters!$Y$13="", "", Rosters!$Y$13)</f>
        <v>MICHAEL</v>
      </c>
      <c r="C200" s="9" t="str">
        <f>IF(Rosters!$Z$13="", "", Rosters!$Z$13)</f>
        <v>KIM</v>
      </c>
      <c r="D200" s="10" t="str">
        <f>IF(Rosters!$AA$13="", "", Rosters!$AA$13)</f>
        <v>12</v>
      </c>
      <c r="E200" s="11"/>
      <c r="F200" s="11"/>
      <c r="G200" s="11"/>
      <c r="H200" s="11" t="str">
        <f t="shared" si="34"/>
        <v/>
      </c>
      <c r="I200" s="15" t="str">
        <f t="shared" si="35"/>
        <v/>
      </c>
      <c r="K200" s="1"/>
    </row>
    <row r="201" spans="1:12" ht="15.6" x14ac:dyDescent="0.3">
      <c r="A201" s="9" t="str">
        <f>IF(B201="", "", Rosters!$B$13)</f>
        <v/>
      </c>
      <c r="B201" s="9" t="str">
        <f>IF(Rosters!$AB$13="","", Rosters!$AB$13)</f>
        <v/>
      </c>
      <c r="C201" s="9" t="str">
        <f>IF(Rosters!$AC$13="","", Rosters!$AC$13)</f>
        <v/>
      </c>
      <c r="D201" s="10" t="str">
        <f>IF(Rosters!$AD$13="","", Rosters!$AD$13)</f>
        <v/>
      </c>
      <c r="E201" s="11"/>
      <c r="F201" s="11"/>
      <c r="G201" s="11"/>
      <c r="H201" s="11" t="str">
        <f t="shared" si="34"/>
        <v/>
      </c>
      <c r="I201" s="15" t="str">
        <f t="shared" si="35"/>
        <v/>
      </c>
      <c r="K201" s="1"/>
    </row>
    <row r="202" spans="1:12" ht="15.6" x14ac:dyDescent="0.3">
      <c r="A202" s="9" t="str">
        <f>IF(B202="", "", Rosters!$B$13)</f>
        <v/>
      </c>
      <c r="B202" s="9" t="str">
        <f>IF(Rosters!$AE$13="", "", Rosters!$AE$13)</f>
        <v/>
      </c>
      <c r="C202" s="9" t="str">
        <f>IF(Rosters!$AF$13="", "", Rosters!$AF$13)</f>
        <v/>
      </c>
      <c r="D202" s="10" t="str">
        <f>IF(Rosters!$AG$13="", "", Rosters!$AG$13)</f>
        <v/>
      </c>
      <c r="E202" s="11"/>
      <c r="F202" s="11"/>
      <c r="G202" s="11"/>
      <c r="H202" s="11" t="str">
        <f t="shared" si="34"/>
        <v/>
      </c>
      <c r="I202" s="15" t="str">
        <f t="shared" si="35"/>
        <v/>
      </c>
      <c r="K202" s="1"/>
    </row>
    <row r="203" spans="1:12" ht="15.75" customHeight="1" x14ac:dyDescent="0.3">
      <c r="A203" s="9" t="str">
        <f>IF(B203="", "", Rosters!$B$13)</f>
        <v>SPRINGFIELD</v>
      </c>
      <c r="B203" s="9" t="str">
        <f>IF($C$206="Ind","","Substitution 1")</f>
        <v>Substitution 1</v>
      </c>
      <c r="C203" s="9"/>
      <c r="D203" s="10" t="str">
        <f>IF($C$206="Ind", "", "n/a")</f>
        <v>n/a</v>
      </c>
      <c r="E203" s="11"/>
      <c r="F203" s="11"/>
      <c r="G203" s="11"/>
      <c r="H203" s="11" t="str">
        <f t="shared" si="34"/>
        <v/>
      </c>
      <c r="I203" s="15"/>
    </row>
    <row r="204" spans="1:12" ht="15.75" customHeight="1" x14ac:dyDescent="0.3">
      <c r="A204" s="9" t="str">
        <f>IF(B204="", "", Rosters!$B$13)</f>
        <v>SPRINGFIELD</v>
      </c>
      <c r="B204" s="9" t="str">
        <f>IF($C$206="Ind","","Substitution 2")</f>
        <v>Substitution 2</v>
      </c>
      <c r="C204" s="9"/>
      <c r="D204" s="10" t="str">
        <f>IF($C$206="Ind", "", "n/a")</f>
        <v>n/a</v>
      </c>
      <c r="E204" s="11"/>
      <c r="F204" s="11"/>
      <c r="G204" s="11"/>
      <c r="H204" s="11" t="str">
        <f t="shared" si="34"/>
        <v/>
      </c>
      <c r="I204" s="15"/>
    </row>
    <row r="205" spans="1:12" ht="15.75" customHeight="1" x14ac:dyDescent="0.3">
      <c r="A205" s="9" t="str">
        <f>IF(B205="", "", Rosters!$B$13)</f>
        <v>SPRINGFIELD</v>
      </c>
      <c r="B205" s="9" t="str">
        <f>IF($C$206="Ind","","Substitution 3")</f>
        <v>Substitution 3</v>
      </c>
      <c r="C205" s="9"/>
      <c r="D205" s="10" t="str">
        <f>IF($C$206="Ind", "", "n/a")</f>
        <v>n/a</v>
      </c>
      <c r="E205" s="11"/>
      <c r="F205" s="11"/>
      <c r="G205" s="11"/>
      <c r="H205" s="11" t="str">
        <f t="shared" si="34"/>
        <v/>
      </c>
      <c r="I205" s="15"/>
    </row>
    <row r="206" spans="1:12" ht="15.6" x14ac:dyDescent="0.3">
      <c r="A206" s="61" t="str">
        <f>Rosters!$E$13</f>
        <v>330-524-1495</v>
      </c>
      <c r="B206" s="62" t="str">
        <f>Rosters!$F$13</f>
        <v>sp_floyd@springfieldspartans.org</v>
      </c>
      <c r="C206" s="2" t="str">
        <f>IF(COUNTIF(C195:C202,"")&gt;3,"Ind","Team")</f>
        <v>Team</v>
      </c>
      <c r="D206" s="27" t="str">
        <f>IF(C206="Team", "Total", "")</f>
        <v>Total</v>
      </c>
      <c r="E206" s="13">
        <f>IF($C$206="IND", "", IF(COUNT(E195:E205)&lt;&gt;5, "Error", SUM(E195:E205)))</f>
        <v>867</v>
      </c>
      <c r="F206" s="13">
        <f t="shared" ref="F206:G206" si="36">IF($C$206="IND", "", IF(COUNT(F195:F205)&lt;&gt;5, "Error", SUM(F195:F205)))</f>
        <v>978</v>
      </c>
      <c r="G206" s="13">
        <f t="shared" si="36"/>
        <v>899</v>
      </c>
      <c r="H206" s="12">
        <f>IF(C206="Team", SUM(E206:G206), "")</f>
        <v>2744</v>
      </c>
    </row>
    <row r="207" spans="1:12" x14ac:dyDescent="0.3">
      <c r="A207" s="61" t="str">
        <f>Rosters!$H$13</f>
        <v>SPARTANS</v>
      </c>
      <c r="B207" s="62" t="str">
        <f>Rosters!$I$13</f>
        <v>RED AND GRAY</v>
      </c>
      <c r="C207" s="1"/>
      <c r="D207" s="1"/>
      <c r="E207" s="2">
        <f>COUNTIF(E195:E205,"&gt;0")</f>
        <v>5</v>
      </c>
      <c r="F207" s="2">
        <f>COUNTIF(F195:F205,"&gt;0")</f>
        <v>5</v>
      </c>
      <c r="G207" s="2">
        <f>COUNTIF(G195:G205,"&gt;0")</f>
        <v>5</v>
      </c>
    </row>
    <row r="208" spans="1:12" ht="33.6" customHeight="1" x14ac:dyDescent="0.3">
      <c r="A208" s="100" t="str">
        <f>Rosters!$B$14</f>
        <v>TRIWAY</v>
      </c>
      <c r="B208" s="101"/>
      <c r="C208" s="102"/>
      <c r="D208" s="13" t="str">
        <f>IF($C$223="Team", "Baker 1", "Individual")</f>
        <v>Baker 1</v>
      </c>
      <c r="E208" s="12" t="str">
        <f>IF($C$223="Team", "Baker 2", "")</f>
        <v>Baker 2</v>
      </c>
      <c r="F208" s="12" t="str">
        <f>IF($C$223="Team", "Baker 3", "")</f>
        <v>Baker 3</v>
      </c>
      <c r="G208" s="12" t="str">
        <f>IF($C$223="Team", "Baker 4", "")</f>
        <v>Baker 4</v>
      </c>
      <c r="H208" s="12" t="str">
        <f>IF($C$223="Team", "Baker 5", "")</f>
        <v>Baker 5</v>
      </c>
      <c r="I208" s="12" t="str">
        <f>IF($C$223="Team", "Baker 6", "")</f>
        <v>Baker 6</v>
      </c>
      <c r="J208" s="38" t="str">
        <f>IF($C$223="Team", "Baker Total", "")</f>
        <v>Baker Total</v>
      </c>
      <c r="K208" s="38" t="str">
        <f>IF($C$223="Team", "Reg. Total", "")</f>
        <v>Reg. Total</v>
      </c>
      <c r="L208" s="39" t="str">
        <f>IF(C223="Team", "Team Total", "")</f>
        <v>Team Total</v>
      </c>
    </row>
    <row r="209" spans="1:12" ht="15" customHeight="1" x14ac:dyDescent="0.3">
      <c r="A209" s="33" t="s">
        <v>54</v>
      </c>
      <c r="B209" t="str">
        <f>Rosters!$D$14</f>
        <v>VINCE YODER</v>
      </c>
      <c r="C209" s="37"/>
      <c r="D209" s="107">
        <v>195</v>
      </c>
      <c r="E209" s="106">
        <v>181</v>
      </c>
      <c r="F209" s="106">
        <v>184</v>
      </c>
      <c r="G209" s="106">
        <v>187</v>
      </c>
      <c r="H209" s="106">
        <v>175</v>
      </c>
      <c r="I209" s="106">
        <v>192</v>
      </c>
      <c r="J209" s="104">
        <f>IF(C223="Team", SUM(D209:I210), "")</f>
        <v>1114</v>
      </c>
      <c r="K209" s="104">
        <f>IF(C223="Team", H223, "")</f>
        <v>2802</v>
      </c>
      <c r="L209" s="103">
        <f>IF(C223="Team", SUM(J209:K210), "")</f>
        <v>3916</v>
      </c>
    </row>
    <row r="210" spans="1:12" ht="15" customHeight="1" x14ac:dyDescent="0.3">
      <c r="A210" s="36" t="str">
        <f>IF(B210="", "", "Asst. Coach: ")</f>
        <v xml:space="preserve">Asst. Coach: </v>
      </c>
      <c r="B210" s="40" t="str">
        <f>IF(Rosters!$G$14="", "", Rosters!$G$14)</f>
        <v>CORBY ANDERSON</v>
      </c>
      <c r="C210" s="34"/>
      <c r="D210" s="107"/>
      <c r="E210" s="106"/>
      <c r="F210" s="106"/>
      <c r="G210" s="106"/>
      <c r="H210" s="106"/>
      <c r="I210" s="106"/>
      <c r="J210" s="104"/>
      <c r="K210" s="104"/>
      <c r="L210" s="103"/>
    </row>
    <row r="211" spans="1:12" ht="15.6" x14ac:dyDescent="0.3">
      <c r="A211" s="32">
        <f>Rosters!$A$14</f>
        <v>1548</v>
      </c>
      <c r="B211" s="7" t="s">
        <v>51</v>
      </c>
      <c r="C211" s="7" t="s">
        <v>52</v>
      </c>
      <c r="D211" s="7" t="s">
        <v>1</v>
      </c>
      <c r="E211" s="8" t="s">
        <v>2</v>
      </c>
      <c r="F211" s="8" t="s">
        <v>3</v>
      </c>
      <c r="G211" s="8" t="s">
        <v>4</v>
      </c>
      <c r="H211" s="8" t="s">
        <v>5</v>
      </c>
    </row>
    <row r="212" spans="1:12" ht="15.6" x14ac:dyDescent="0.3">
      <c r="A212" s="9" t="str">
        <f>IF(B212="", "", Rosters!$B$14)</f>
        <v>TRIWAY</v>
      </c>
      <c r="B212" s="9" t="str">
        <f>IF(Rosters!$J$14="", "", Rosters!$J$14)</f>
        <v>OWEN</v>
      </c>
      <c r="C212" s="9" t="str">
        <f>IF(Rosters!$K$14="", "", Rosters!$K$14)</f>
        <v>FIESLER</v>
      </c>
      <c r="D212" s="10" t="str">
        <f>IF(Rosters!$L$14="", "", Rosters!$L$14)</f>
        <v>12</v>
      </c>
      <c r="E212" s="51">
        <v>225</v>
      </c>
      <c r="F212" s="51">
        <v>221</v>
      </c>
      <c r="G212" s="51">
        <v>211</v>
      </c>
      <c r="H212" s="11">
        <f>IF(SUM(E212:G212)=0, "", SUM(E212:G212))</f>
        <v>657</v>
      </c>
      <c r="I212" s="15" t="str">
        <f>IF(E212&gt;300, "Error", IF(F212&gt;300, "Error", IF(G212&gt;300, "Error", "")))</f>
        <v/>
      </c>
      <c r="K212" s="1"/>
    </row>
    <row r="213" spans="1:12" ht="15.6" x14ac:dyDescent="0.3">
      <c r="A213" s="9" t="str">
        <f>IF(B213="", "", Rosters!$B$14)</f>
        <v>TRIWAY</v>
      </c>
      <c r="B213" s="9" t="str">
        <f>IF(Rosters!$M$14="", "", Rosters!$M$14)</f>
        <v>ZACH</v>
      </c>
      <c r="C213" s="9" t="str">
        <f>IF(Rosters!$N$14="", "", Rosters!$N$14)</f>
        <v>GEORGE</v>
      </c>
      <c r="D213" s="10" t="str">
        <f>IF(Rosters!$O$14="", "", Rosters!$O$14)</f>
        <v>11</v>
      </c>
      <c r="E213" s="51">
        <v>157</v>
      </c>
      <c r="F213" s="51"/>
      <c r="G213" s="51"/>
      <c r="H213" s="11">
        <f t="shared" ref="H213:H222" si="37">IF(SUM(E213:G213)=0, "", SUM(E213:G213))</f>
        <v>157</v>
      </c>
      <c r="I213" s="15" t="str">
        <f t="shared" ref="I213:I219" si="38">IF(E213&gt;300, "Error", IF(F213&gt;300, "Error", IF(G213&gt;300, "Error", "")))</f>
        <v/>
      </c>
      <c r="K213" s="1"/>
    </row>
    <row r="214" spans="1:12" ht="15.6" x14ac:dyDescent="0.3">
      <c r="A214" s="9" t="str">
        <f>IF(B214="", "", Rosters!$B$14)</f>
        <v>TRIWAY</v>
      </c>
      <c r="B214" s="9" t="str">
        <f>IF(Rosters!$P$14="", "", Rosters!$P$14)</f>
        <v>JACOB</v>
      </c>
      <c r="C214" s="9" t="str">
        <f>IF(Rosters!$Q$14="", "", Rosters!$Q$14)</f>
        <v>YODER</v>
      </c>
      <c r="D214" s="10" t="str">
        <f>IF(Rosters!$R$14="", "", Rosters!$R$14)</f>
        <v>12</v>
      </c>
      <c r="E214" s="51">
        <v>169</v>
      </c>
      <c r="F214" s="51">
        <v>153</v>
      </c>
      <c r="G214" s="51">
        <v>203</v>
      </c>
      <c r="H214" s="11">
        <f t="shared" si="37"/>
        <v>525</v>
      </c>
      <c r="I214" s="15" t="str">
        <f t="shared" si="38"/>
        <v/>
      </c>
      <c r="K214" s="1"/>
    </row>
    <row r="215" spans="1:12" ht="15.6" x14ac:dyDescent="0.3">
      <c r="A215" s="9" t="str">
        <f>IF(B215="", "", Rosters!$B$14)</f>
        <v>TRIWAY</v>
      </c>
      <c r="B215" s="9" t="str">
        <f>IF(Rosters!$S$14="", "", Rosters!$S$14)</f>
        <v>MAXTON</v>
      </c>
      <c r="C215" s="9" t="str">
        <f>IF(Rosters!$T$14="", "", Rosters!$T$14)</f>
        <v>FIESLER</v>
      </c>
      <c r="D215" s="10" t="str">
        <f>IF(Rosters!$U$14="", "", Rosters!$U$14)</f>
        <v>12</v>
      </c>
      <c r="E215" s="51">
        <v>200</v>
      </c>
      <c r="F215" s="51">
        <v>195</v>
      </c>
      <c r="G215" s="51">
        <v>192</v>
      </c>
      <c r="H215" s="11">
        <f t="shared" si="37"/>
        <v>587</v>
      </c>
      <c r="I215" s="15" t="str">
        <f t="shared" si="38"/>
        <v/>
      </c>
      <c r="K215" s="1"/>
    </row>
    <row r="216" spans="1:12" ht="15.6" x14ac:dyDescent="0.3">
      <c r="A216" s="9" t="str">
        <f>IF(B216="", "", Rosters!$B$14)</f>
        <v>TRIWAY</v>
      </c>
      <c r="B216" s="9" t="str">
        <f>IF(Rosters!$V$14="", "", Rosters!$V$14)</f>
        <v>AERON</v>
      </c>
      <c r="C216" s="9" t="str">
        <f>IF(Rosters!$W$14="", "", Rosters!$W$14)</f>
        <v>MESHEW</v>
      </c>
      <c r="D216" s="10" t="str">
        <f>IF(Rosters!$X$14="", "", Rosters!$X$14)</f>
        <v>12</v>
      </c>
      <c r="E216" s="51">
        <v>212</v>
      </c>
      <c r="F216" s="51">
        <v>190</v>
      </c>
      <c r="G216" s="51">
        <v>204</v>
      </c>
      <c r="H216" s="11">
        <f t="shared" si="37"/>
        <v>606</v>
      </c>
      <c r="I216" s="15" t="str">
        <f t="shared" si="38"/>
        <v/>
      </c>
      <c r="K216" s="1"/>
    </row>
    <row r="217" spans="1:12" ht="15.6" x14ac:dyDescent="0.3">
      <c r="A217" s="9" t="str">
        <f>IF(B217="", "", Rosters!$B$14)</f>
        <v>TRIWAY</v>
      </c>
      <c r="B217" s="9" t="str">
        <f>IF(Rosters!$Y$14="", "", Rosters!$Y$14)</f>
        <v>JONATHON</v>
      </c>
      <c r="C217" s="9" t="str">
        <f>IF(Rosters!$Z$14="", "", Rosters!$Z$14)</f>
        <v>EIKLEBERRY</v>
      </c>
      <c r="D217" s="10" t="str">
        <f>IF(Rosters!$AA$14="", "", Rosters!$AA$14)</f>
        <v>10</v>
      </c>
      <c r="E217" s="51"/>
      <c r="F217" s="51"/>
      <c r="G217" s="51"/>
      <c r="H217" s="11" t="str">
        <f t="shared" si="37"/>
        <v/>
      </c>
      <c r="I217" s="15" t="str">
        <f t="shared" si="38"/>
        <v/>
      </c>
      <c r="K217" s="1"/>
    </row>
    <row r="218" spans="1:12" ht="15.6" x14ac:dyDescent="0.3">
      <c r="A218" s="9" t="str">
        <f>IF(B218="", "", Rosters!$B$14)</f>
        <v>TRIWAY</v>
      </c>
      <c r="B218" s="9" t="str">
        <f>IF(Rosters!$AB$14="","", Rosters!$AB$14)</f>
        <v>LUKE</v>
      </c>
      <c r="C218" s="9" t="str">
        <f>IF(Rosters!$AC$14="","", Rosters!$AC$14)</f>
        <v>CAREY</v>
      </c>
      <c r="D218" s="10" t="str">
        <f>IF(Rosters!$AD$14="","", Rosters!$AD$14)</f>
        <v>9</v>
      </c>
      <c r="E218" s="51"/>
      <c r="F218" s="51"/>
      <c r="G218" s="51">
        <v>146</v>
      </c>
      <c r="H218" s="11">
        <f t="shared" si="37"/>
        <v>146</v>
      </c>
      <c r="I218" s="15" t="str">
        <f t="shared" si="38"/>
        <v/>
      </c>
      <c r="K218" s="1"/>
    </row>
    <row r="219" spans="1:12" ht="15.6" x14ac:dyDescent="0.3">
      <c r="A219" s="9" t="str">
        <f>IF(B219="", "", Rosters!$B$14)</f>
        <v/>
      </c>
      <c r="B219" s="9" t="str">
        <f>IF(Rosters!$AE$14="", "", Rosters!$AE$14)</f>
        <v/>
      </c>
      <c r="C219" s="9" t="str">
        <f>IF(Rosters!$AF$14="", "", Rosters!$AF$14)</f>
        <v/>
      </c>
      <c r="D219" s="10" t="str">
        <f>IF(Rosters!$AG$14="", "", Rosters!$AG$14)</f>
        <v/>
      </c>
      <c r="E219" s="51"/>
      <c r="F219" s="51"/>
      <c r="G219" s="51"/>
      <c r="H219" s="11" t="str">
        <f t="shared" si="37"/>
        <v/>
      </c>
      <c r="I219" s="15" t="str">
        <f t="shared" si="38"/>
        <v/>
      </c>
      <c r="K219" s="1"/>
    </row>
    <row r="220" spans="1:12" ht="15.75" customHeight="1" x14ac:dyDescent="0.3">
      <c r="A220" s="9" t="str">
        <f>IF(B220="", "", Rosters!$B$14)</f>
        <v>TRIWAY</v>
      </c>
      <c r="B220" s="9" t="str">
        <f>IF($C$223="Ind","","Substitution 1")</f>
        <v>Substitution 1</v>
      </c>
      <c r="C220" s="9"/>
      <c r="D220" s="10" t="str">
        <f>IF($C$223="Ind", "", "n/a")</f>
        <v>n/a</v>
      </c>
      <c r="E220" s="51"/>
      <c r="F220" s="51">
        <v>124</v>
      </c>
      <c r="G220" s="51"/>
      <c r="H220" s="11">
        <f t="shared" si="37"/>
        <v>124</v>
      </c>
      <c r="I220" s="15"/>
    </row>
    <row r="221" spans="1:12" ht="15.75" customHeight="1" x14ac:dyDescent="0.3">
      <c r="A221" s="9" t="str">
        <f>IF(B221="", "", Rosters!$B$14)</f>
        <v>TRIWAY</v>
      </c>
      <c r="B221" s="9" t="str">
        <f>IF($C$223="Ind","","Substitution 2")</f>
        <v>Substitution 2</v>
      </c>
      <c r="C221" s="9"/>
      <c r="D221" s="10" t="str">
        <f>IF($C$223="Ind", "", "n/a")</f>
        <v>n/a</v>
      </c>
      <c r="E221" s="51"/>
      <c r="F221" s="51"/>
      <c r="G221" s="51"/>
      <c r="H221" s="11" t="str">
        <f t="shared" si="37"/>
        <v/>
      </c>
      <c r="I221" s="15"/>
    </row>
    <row r="222" spans="1:12" ht="15.75" customHeight="1" x14ac:dyDescent="0.3">
      <c r="A222" s="9" t="str">
        <f>IF(B222="", "", Rosters!$B$14)</f>
        <v>TRIWAY</v>
      </c>
      <c r="B222" s="9" t="str">
        <f>IF($C$223="Ind","","Substitution 3")</f>
        <v>Substitution 3</v>
      </c>
      <c r="C222" s="9"/>
      <c r="D222" s="10" t="str">
        <f>IF($C$223="Ind", "", "n/a")</f>
        <v>n/a</v>
      </c>
      <c r="E222" s="11"/>
      <c r="F222" s="11"/>
      <c r="G222" s="11"/>
      <c r="H222" s="11" t="str">
        <f t="shared" si="37"/>
        <v/>
      </c>
      <c r="I222" s="15"/>
    </row>
    <row r="223" spans="1:12" ht="15.6" x14ac:dyDescent="0.3">
      <c r="A223" s="61" t="str">
        <f>Rosters!$E$14</f>
        <v>330-465-7809</v>
      </c>
      <c r="B223" s="62" t="str">
        <f>Rosters!$F$14</f>
        <v>vwybowl@yahoo.com</v>
      </c>
      <c r="C223" s="2" t="str">
        <f>IF(COUNTIF(C212:C219,"")&gt;3,"Ind","Team")</f>
        <v>Team</v>
      </c>
      <c r="D223" s="27" t="str">
        <f>IF(C223="Team", "Total", "")</f>
        <v>Total</v>
      </c>
      <c r="E223" s="13">
        <f>IF($C$223="IND", "", IF(COUNT(E212:E222)&lt;&gt;5, "Error", SUM(E212:E222)))</f>
        <v>963</v>
      </c>
      <c r="F223" s="13">
        <f t="shared" ref="F223:G223" si="39">IF($C$223="IND", "", IF(COUNT(F212:F222)&lt;&gt;5, "Error", SUM(F212:F222)))</f>
        <v>883</v>
      </c>
      <c r="G223" s="13">
        <f t="shared" si="39"/>
        <v>956</v>
      </c>
      <c r="H223" s="12">
        <f>IF(C223="Team", SUM(E223:G223), "")</f>
        <v>2802</v>
      </c>
    </row>
    <row r="224" spans="1:12" x14ac:dyDescent="0.3">
      <c r="A224" s="61" t="str">
        <f>Rosters!$H$14</f>
        <v>TITANS</v>
      </c>
      <c r="B224" s="62" t="str">
        <f>Rosters!$I$14</f>
        <v>PURPLE, GRAY AND WHITE</v>
      </c>
      <c r="C224" s="1"/>
      <c r="D224" s="1"/>
      <c r="E224" s="2">
        <f>COUNTIF(E212:E222,"&gt;0")</f>
        <v>5</v>
      </c>
      <c r="F224" s="2">
        <f>COUNTIF(F212:F222,"&gt;0")</f>
        <v>5</v>
      </c>
      <c r="G224" s="2">
        <f>COUNTIF(G212:G222,"&gt;0")</f>
        <v>5</v>
      </c>
    </row>
    <row r="225" spans="1:12" ht="32.4" customHeight="1" x14ac:dyDescent="0.3">
      <c r="A225" s="100" t="str">
        <f>Rosters!$B$15</f>
        <v>TUSLAW</v>
      </c>
      <c r="B225" s="101"/>
      <c r="C225" s="102"/>
      <c r="D225" s="13" t="str">
        <f>IF($C$240="Team", "Baker 1", "Individual")</f>
        <v>Individual</v>
      </c>
      <c r="E225" s="12" t="str">
        <f>IF($C$240="Team", "Baker 2", "")</f>
        <v/>
      </c>
      <c r="F225" s="12" t="str">
        <f>IF($C$240="Team", "Baker 3", "")</f>
        <v/>
      </c>
      <c r="G225" s="12" t="str">
        <f>IF($C$240="Team", "Baker 4", "")</f>
        <v/>
      </c>
      <c r="H225" s="12" t="str">
        <f>IF($C$240="Team", "Baker 5", "")</f>
        <v/>
      </c>
      <c r="I225" s="12" t="str">
        <f>IF($C$240="Team", "Baker 6", "")</f>
        <v/>
      </c>
      <c r="J225" s="38" t="str">
        <f>IF($C$240="Team", "Baker Total", "")</f>
        <v/>
      </c>
      <c r="K225" s="38" t="str">
        <f>IF($C$240="Team", "Reg. Total", "")</f>
        <v/>
      </c>
      <c r="L225" s="39" t="str">
        <f>IF(C240="Team", "Team Total", "")</f>
        <v/>
      </c>
    </row>
    <row r="226" spans="1:12" ht="15" customHeight="1" x14ac:dyDescent="0.3">
      <c r="A226" s="33" t="s">
        <v>54</v>
      </c>
      <c r="B226" t="str">
        <f>Rosters!$D$15</f>
        <v>DAVID BURKETT</v>
      </c>
      <c r="C226" s="37"/>
      <c r="D226" s="107"/>
      <c r="E226" s="106"/>
      <c r="F226" s="106"/>
      <c r="G226" s="106"/>
      <c r="H226" s="106"/>
      <c r="I226" s="106"/>
      <c r="J226" s="104" t="str">
        <f>IF(C240="Team", SUM(D226:I227), "")</f>
        <v/>
      </c>
      <c r="K226" s="104" t="str">
        <f>IF(C240="Team", H240, "")</f>
        <v/>
      </c>
      <c r="L226" s="103" t="str">
        <f>IF(C240="Team", SUM(J226:K227), "")</f>
        <v/>
      </c>
    </row>
    <row r="227" spans="1:12" ht="15" customHeight="1" x14ac:dyDescent="0.3">
      <c r="A227" s="36" t="str">
        <f>IF(B227="", "", "Asst. Coach: ")</f>
        <v/>
      </c>
      <c r="B227" s="40" t="str">
        <f>IF(Rosters!$G$15="", "", Rosters!$G$15)</f>
        <v/>
      </c>
      <c r="C227" s="34"/>
      <c r="D227" s="107"/>
      <c r="E227" s="106"/>
      <c r="F227" s="106"/>
      <c r="G227" s="106"/>
      <c r="H227" s="106"/>
      <c r="I227" s="106"/>
      <c r="J227" s="104"/>
      <c r="K227" s="104"/>
      <c r="L227" s="103"/>
    </row>
    <row r="228" spans="1:12" ht="15.6" x14ac:dyDescent="0.3">
      <c r="A228" s="32">
        <f>Rosters!$A$15</f>
        <v>1560</v>
      </c>
      <c r="B228" s="7" t="s">
        <v>51</v>
      </c>
      <c r="C228" s="7" t="s">
        <v>52</v>
      </c>
      <c r="D228" s="7" t="s">
        <v>1</v>
      </c>
      <c r="E228" s="8" t="s">
        <v>2</v>
      </c>
      <c r="F228" s="8" t="s">
        <v>3</v>
      </c>
      <c r="G228" s="8" t="s">
        <v>4</v>
      </c>
      <c r="H228" s="8" t="s">
        <v>5</v>
      </c>
    </row>
    <row r="229" spans="1:12" ht="15.6" x14ac:dyDescent="0.3">
      <c r="A229" s="9" t="str">
        <f>IF(B229="", "", Rosters!$B$15)</f>
        <v>TUSLAW</v>
      </c>
      <c r="B229" s="9" t="str">
        <f>IF(Rosters!$J$15="", "", Rosters!$J$15)</f>
        <v>CAMERON</v>
      </c>
      <c r="C229" s="9" t="str">
        <f>IF(Rosters!$K$15="", "", Rosters!$K$15)</f>
        <v>KILGORE</v>
      </c>
      <c r="D229" s="10" t="str">
        <f>IF(Rosters!$L$15="", "", Rosters!$L$15)</f>
        <v>12</v>
      </c>
      <c r="E229" s="51">
        <v>182</v>
      </c>
      <c r="F229" s="51">
        <v>277</v>
      </c>
      <c r="G229" s="51">
        <v>201</v>
      </c>
      <c r="H229" s="11">
        <f>IF(SUM(E229:G229)=0, "", SUM(E229:G229))</f>
        <v>660</v>
      </c>
      <c r="I229" s="15" t="str">
        <f>IF(E229&gt;300, "Error", IF(F229&gt;300, "Error", IF(G229&gt;300, "Error", "")))</f>
        <v/>
      </c>
      <c r="K229" s="1"/>
    </row>
    <row r="230" spans="1:12" ht="15.6" x14ac:dyDescent="0.3">
      <c r="A230" s="9" t="str">
        <f>IF(B230="", "", Rosters!$B$15)</f>
        <v/>
      </c>
      <c r="B230" s="9" t="str">
        <f>IF(Rosters!$M$15="", "", Rosters!$M$15)</f>
        <v/>
      </c>
      <c r="C230" s="9" t="str">
        <f>IF(Rosters!$N$15="", "", Rosters!$N$15)</f>
        <v/>
      </c>
      <c r="D230" s="10" t="str">
        <f>IF(Rosters!$O$15="", "", Rosters!$O$15)</f>
        <v/>
      </c>
      <c r="E230" s="51"/>
      <c r="F230" s="51"/>
      <c r="G230" s="51"/>
      <c r="H230" s="11" t="str">
        <f t="shared" ref="H230:H239" si="40">IF(SUM(E230:G230)=0, "", SUM(E230:G230))</f>
        <v/>
      </c>
      <c r="I230" s="15" t="str">
        <f t="shared" ref="I230:I236" si="41">IF(E230&gt;300, "Error", IF(F230&gt;300, "Error", IF(G230&gt;300, "Error", "")))</f>
        <v/>
      </c>
      <c r="K230" s="1"/>
    </row>
    <row r="231" spans="1:12" ht="15.6" x14ac:dyDescent="0.3">
      <c r="A231" s="9" t="str">
        <f>IF(B231="", "", Rosters!$B$15)</f>
        <v/>
      </c>
      <c r="B231" s="9" t="str">
        <f>IF(Rosters!$P$15="", "", Rosters!$P$15)</f>
        <v/>
      </c>
      <c r="C231" s="9" t="str">
        <f>IF(Rosters!$Q$15="", "", Rosters!$Q$15)</f>
        <v/>
      </c>
      <c r="D231" s="10" t="str">
        <f>IF(Rosters!$R$15="", "", Rosters!$R$15)</f>
        <v/>
      </c>
      <c r="E231" s="51"/>
      <c r="F231" s="51"/>
      <c r="G231" s="51"/>
      <c r="H231" s="11" t="str">
        <f t="shared" si="40"/>
        <v/>
      </c>
      <c r="I231" s="15" t="str">
        <f t="shared" si="41"/>
        <v/>
      </c>
      <c r="K231" s="1"/>
    </row>
    <row r="232" spans="1:12" ht="15.6" x14ac:dyDescent="0.3">
      <c r="A232" s="9" t="str">
        <f>IF(B232="", "", Rosters!$B$15)</f>
        <v/>
      </c>
      <c r="B232" s="9" t="str">
        <f>IF(Rosters!$S$15="", "", Rosters!$S$15)</f>
        <v/>
      </c>
      <c r="C232" s="9" t="str">
        <f>IF(Rosters!$T$15="", "", Rosters!$T$15)</f>
        <v/>
      </c>
      <c r="D232" s="10" t="str">
        <f>IF(Rosters!$U$15="", "", Rosters!$U$15)</f>
        <v/>
      </c>
      <c r="E232" s="51"/>
      <c r="F232" s="51"/>
      <c r="G232" s="51"/>
      <c r="H232" s="11" t="str">
        <f t="shared" si="40"/>
        <v/>
      </c>
      <c r="I232" s="15" t="str">
        <f t="shared" si="41"/>
        <v/>
      </c>
      <c r="K232" s="1"/>
    </row>
    <row r="233" spans="1:12" ht="15.6" x14ac:dyDescent="0.3">
      <c r="A233" s="9" t="str">
        <f>IF(B233="", "", Rosters!$B$15)</f>
        <v/>
      </c>
      <c r="B233" s="9" t="str">
        <f>IF(Rosters!$V$15="", "", Rosters!$V$15)</f>
        <v/>
      </c>
      <c r="C233" s="9" t="str">
        <f>IF(Rosters!$W$15="", "", Rosters!$W$15)</f>
        <v/>
      </c>
      <c r="D233" s="10" t="str">
        <f>IF(Rosters!$X$15="", "", Rosters!$X$15)</f>
        <v/>
      </c>
      <c r="E233" s="51"/>
      <c r="F233" s="51"/>
      <c r="G233" s="51"/>
      <c r="H233" s="11" t="str">
        <f t="shared" si="40"/>
        <v/>
      </c>
      <c r="I233" s="15" t="str">
        <f t="shared" si="41"/>
        <v/>
      </c>
      <c r="K233" s="1"/>
    </row>
    <row r="234" spans="1:12" ht="15.6" x14ac:dyDescent="0.3">
      <c r="A234" s="9" t="str">
        <f>IF(B234="", "", Rosters!$B$15)</f>
        <v/>
      </c>
      <c r="B234" s="9" t="str">
        <f>IF(Rosters!$Y$15="", "", Rosters!$Y$15)</f>
        <v/>
      </c>
      <c r="C234" s="9" t="str">
        <f>IF(Rosters!$Z$15="", "", Rosters!$Z$15)</f>
        <v/>
      </c>
      <c r="D234" s="10" t="str">
        <f>IF(Rosters!$AA$15="", "", Rosters!$AA$15)</f>
        <v/>
      </c>
      <c r="E234" s="51"/>
      <c r="F234" s="51"/>
      <c r="G234" s="51"/>
      <c r="H234" s="11" t="str">
        <f t="shared" si="40"/>
        <v/>
      </c>
      <c r="I234" s="15" t="str">
        <f t="shared" si="41"/>
        <v/>
      </c>
      <c r="K234" s="1"/>
    </row>
    <row r="235" spans="1:12" ht="15.6" x14ac:dyDescent="0.3">
      <c r="A235" s="9" t="str">
        <f>IF(B235="", "", Rosters!$B$15)</f>
        <v/>
      </c>
      <c r="B235" s="9" t="str">
        <f>IF(Rosters!$AB$15="","", Rosters!$AB$15)</f>
        <v/>
      </c>
      <c r="C235" s="9" t="str">
        <f>IF(Rosters!$AC$15="","", Rosters!$AC$15)</f>
        <v/>
      </c>
      <c r="D235" s="10" t="str">
        <f>IF(Rosters!$AD$15="","", Rosters!$AD$15)</f>
        <v/>
      </c>
      <c r="E235" s="51"/>
      <c r="F235" s="51"/>
      <c r="G235" s="51"/>
      <c r="H235" s="11" t="str">
        <f t="shared" si="40"/>
        <v/>
      </c>
      <c r="I235" s="15" t="str">
        <f t="shared" si="41"/>
        <v/>
      </c>
      <c r="K235" s="1"/>
    </row>
    <row r="236" spans="1:12" ht="15.6" x14ac:dyDescent="0.3">
      <c r="A236" s="9" t="str">
        <f>IF(B236="", "", Rosters!$B$15)</f>
        <v/>
      </c>
      <c r="B236" s="9" t="str">
        <f>IF(Rosters!$AE$15="", "", Rosters!$AE$15)</f>
        <v/>
      </c>
      <c r="C236" s="9" t="str">
        <f>IF(Rosters!$AF$15="", "", Rosters!$AF$15)</f>
        <v/>
      </c>
      <c r="D236" s="10" t="str">
        <f>IF(Rosters!$AG$15="", "", Rosters!$AG$15)</f>
        <v/>
      </c>
      <c r="E236" s="51"/>
      <c r="F236" s="51"/>
      <c r="G236" s="51"/>
      <c r="H236" s="11" t="str">
        <f t="shared" si="40"/>
        <v/>
      </c>
      <c r="I236" s="15" t="str">
        <f t="shared" si="41"/>
        <v/>
      </c>
      <c r="K236" s="1"/>
    </row>
    <row r="237" spans="1:12" ht="15.75" customHeight="1" x14ac:dyDescent="0.3">
      <c r="A237" s="9" t="str">
        <f>IF(B237="", "", Rosters!$B$15)</f>
        <v/>
      </c>
      <c r="B237" s="9" t="str">
        <f>IF($C$240="Ind","","Substitution 1")</f>
        <v/>
      </c>
      <c r="C237" s="9"/>
      <c r="D237" s="10" t="str">
        <f>IF($C$240="Ind", "", "n/a")</f>
        <v/>
      </c>
      <c r="E237" s="51"/>
      <c r="F237" s="51"/>
      <c r="G237" s="51"/>
      <c r="H237" s="11" t="str">
        <f t="shared" si="40"/>
        <v/>
      </c>
      <c r="I237" s="15"/>
    </row>
    <row r="238" spans="1:12" ht="15.75" customHeight="1" x14ac:dyDescent="0.3">
      <c r="A238" s="9" t="str">
        <f>IF(B238="", "", Rosters!$B$15)</f>
        <v/>
      </c>
      <c r="B238" s="9" t="str">
        <f>IF($C$240="Ind","","Substitution 2")</f>
        <v/>
      </c>
      <c r="C238" s="9"/>
      <c r="D238" s="10" t="str">
        <f>IF($C$240="Ind", "", "n/a")</f>
        <v/>
      </c>
      <c r="E238" s="51"/>
      <c r="F238" s="51"/>
      <c r="G238" s="51"/>
      <c r="H238" s="11" t="str">
        <f t="shared" si="40"/>
        <v/>
      </c>
      <c r="I238" s="15"/>
    </row>
    <row r="239" spans="1:12" ht="15.75" customHeight="1" x14ac:dyDescent="0.3">
      <c r="A239" s="9" t="str">
        <f>IF(B239="", "", Rosters!$B$15)</f>
        <v/>
      </c>
      <c r="B239" s="9" t="str">
        <f>IF($C$240="Ind","","Substitution 3")</f>
        <v/>
      </c>
      <c r="C239" s="9"/>
      <c r="D239" s="10" t="str">
        <f>IF($C$240="Ind", "", "n/a")</f>
        <v/>
      </c>
      <c r="E239" s="51"/>
      <c r="F239" s="51"/>
      <c r="G239" s="51"/>
      <c r="H239" s="11" t="str">
        <f t="shared" si="40"/>
        <v/>
      </c>
      <c r="I239" s="15"/>
    </row>
    <row r="240" spans="1:12" ht="15.6" x14ac:dyDescent="0.3">
      <c r="A240" s="61" t="str">
        <f>Rosters!$E$15</f>
        <v>330-265-7310</v>
      </c>
      <c r="B240" s="62" t="str">
        <f>Rosters!$F$15</f>
        <v>dburkett@tuslawschools.org</v>
      </c>
      <c r="C240" s="2" t="str">
        <f>IF(COUNTIF(C229:C236,"")&gt;3,"Ind","Team")</f>
        <v>Ind</v>
      </c>
      <c r="D240" s="27" t="str">
        <f>IF(C240="Team", "Total", "")</f>
        <v/>
      </c>
      <c r="E240" s="13" t="str">
        <f>IF($C$240="IND", "", IF(COUNT(E229:E239)&lt;&gt;5, "Error", SUM(E229:E239)))</f>
        <v/>
      </c>
      <c r="F240" s="13" t="str">
        <f t="shared" ref="F240:G240" si="42">IF($C$240="IND", "", IF(COUNT(F229:F239)&lt;&gt;5, "Error", SUM(F229:F239)))</f>
        <v/>
      </c>
      <c r="G240" s="13" t="str">
        <f t="shared" si="42"/>
        <v/>
      </c>
      <c r="H240" s="12" t="str">
        <f>IF(C240="Team", SUM(E240:G240), "")</f>
        <v/>
      </c>
    </row>
    <row r="241" spans="1:12" x14ac:dyDescent="0.3">
      <c r="A241" s="61" t="str">
        <f>Rosters!$H$15</f>
        <v>MUSTANGS</v>
      </c>
      <c r="B241" s="62" t="str">
        <f>Rosters!$I$15</f>
        <v>BLUE AND WHITE</v>
      </c>
      <c r="C241" s="1"/>
      <c r="D241" s="1"/>
      <c r="E241" s="2">
        <f>COUNTIF(E229:E239,"&gt;0")</f>
        <v>1</v>
      </c>
      <c r="F241" s="2">
        <f>COUNTIF(F229:F239,"&gt;0")</f>
        <v>1</v>
      </c>
      <c r="G241" s="2">
        <f>COUNTIF(G229:G239,"&gt;0")</f>
        <v>1</v>
      </c>
    </row>
    <row r="242" spans="1:12" ht="33" customHeight="1" x14ac:dyDescent="0.3">
      <c r="A242" s="100" t="str">
        <f>Rosters!$B$16</f>
        <v>UNITED</v>
      </c>
      <c r="B242" s="101"/>
      <c r="C242" s="102"/>
      <c r="D242" s="13" t="str">
        <f>IF($C$257="Team", "Baker 1", "Individual")</f>
        <v>Baker 1</v>
      </c>
      <c r="E242" s="12" t="str">
        <f>IF($C$257="Team", "Baker 2", "")</f>
        <v>Baker 2</v>
      </c>
      <c r="F242" s="12" t="str">
        <f>IF($C$257="Team", "Baker 3", "")</f>
        <v>Baker 3</v>
      </c>
      <c r="G242" s="12" t="str">
        <f>IF($C$257="Team", "Baker 4", "")</f>
        <v>Baker 4</v>
      </c>
      <c r="H242" s="12" t="str">
        <f>IF($C$257="Team", "Baker 5", "")</f>
        <v>Baker 5</v>
      </c>
      <c r="I242" s="12" t="str">
        <f>IF($C$257="Team", "Baker 6", "")</f>
        <v>Baker 6</v>
      </c>
      <c r="J242" s="38" t="str">
        <f>IF($C$257="Team", "Baker Total", "")</f>
        <v>Baker Total</v>
      </c>
      <c r="K242" s="38" t="str">
        <f>IF($C$257="Team", "Reg. Total", "")</f>
        <v>Reg. Total</v>
      </c>
      <c r="L242" s="39" t="str">
        <f>IF(C257="Team", "Team Total", "")</f>
        <v>Team Total</v>
      </c>
    </row>
    <row r="243" spans="1:12" ht="15" customHeight="1" x14ac:dyDescent="0.3">
      <c r="A243" s="33" t="s">
        <v>54</v>
      </c>
      <c r="B243" t="str">
        <f>Rosters!$D$16</f>
        <v>GARY HEROLD JR</v>
      </c>
      <c r="C243" s="37"/>
      <c r="D243" s="105">
        <v>221</v>
      </c>
      <c r="E243" s="105">
        <v>191</v>
      </c>
      <c r="F243" s="105">
        <v>198</v>
      </c>
      <c r="G243" s="105">
        <v>209</v>
      </c>
      <c r="H243" s="105">
        <v>193</v>
      </c>
      <c r="I243" s="108">
        <v>180</v>
      </c>
      <c r="J243" s="104">
        <f>IF(C257="Team", SUM(D243:I244), "")</f>
        <v>1192</v>
      </c>
      <c r="K243" s="104">
        <f>IF(C257="Team", H257, "")</f>
        <v>2890</v>
      </c>
      <c r="L243" s="103">
        <f>IF(C257="Team", SUM(J243:K244), "")</f>
        <v>4082</v>
      </c>
    </row>
    <row r="244" spans="1:12" ht="15" customHeight="1" x14ac:dyDescent="0.3">
      <c r="A244" s="36" t="str">
        <f>IF(B244="", "", "Asst. Coach: ")</f>
        <v xml:space="preserve">Asst. Coach: </v>
      </c>
      <c r="B244" s="40" t="str">
        <f>IF(Rosters!$G$16="", "", Rosters!$G$16)</f>
        <v>TRAVIS BAILEY</v>
      </c>
      <c r="C244" s="34"/>
      <c r="D244" s="105"/>
      <c r="E244" s="105"/>
      <c r="F244" s="105"/>
      <c r="G244" s="105"/>
      <c r="H244" s="105"/>
      <c r="I244" s="109"/>
      <c r="J244" s="104"/>
      <c r="K244" s="104"/>
      <c r="L244" s="103"/>
    </row>
    <row r="245" spans="1:12" ht="15.6" x14ac:dyDescent="0.3">
      <c r="A245" s="32">
        <f>Rosters!$A$16</f>
        <v>1570</v>
      </c>
      <c r="B245" s="7" t="s">
        <v>51</v>
      </c>
      <c r="C245" s="7" t="s">
        <v>52</v>
      </c>
      <c r="D245" s="7" t="s">
        <v>1</v>
      </c>
      <c r="E245" s="8" t="s">
        <v>2</v>
      </c>
      <c r="F245" s="8" t="s">
        <v>3</v>
      </c>
      <c r="G245" s="8" t="s">
        <v>4</v>
      </c>
      <c r="H245" s="8" t="s">
        <v>5</v>
      </c>
    </row>
    <row r="246" spans="1:12" ht="15.6" x14ac:dyDescent="0.3">
      <c r="A246" s="9" t="str">
        <f>IF(B246="","",Rosters!$B$16)</f>
        <v>UNITED</v>
      </c>
      <c r="B246" s="9" t="str">
        <f>IF(Rosters!$J$16="", "", Rosters!$J$16)</f>
        <v>ETHAN</v>
      </c>
      <c r="C246" s="9" t="str">
        <f>IF(Rosters!$K$16="", "", Rosters!$K$16)</f>
        <v>HIVELY</v>
      </c>
      <c r="D246" s="10" t="str">
        <f>IF(Rosters!$L$16="", "", Rosters!$L$16)</f>
        <v>12</v>
      </c>
      <c r="E246" s="51">
        <v>182</v>
      </c>
      <c r="F246" s="51">
        <v>227</v>
      </c>
      <c r="G246" s="51">
        <v>216</v>
      </c>
      <c r="H246" s="11">
        <f>IF(SUM(E246:G246)=0, "", SUM(E246:G246))</f>
        <v>625</v>
      </c>
      <c r="I246" s="15" t="str">
        <f>IF(E246&gt;300, "Error", IF(F246&gt;300, "Error", IF(G246&gt;300, "Error", "")))</f>
        <v/>
      </c>
      <c r="K246" s="1"/>
    </row>
    <row r="247" spans="1:12" ht="15.6" x14ac:dyDescent="0.3">
      <c r="A247" s="9" t="str">
        <f>IF(B247="","",Rosters!$B$16)</f>
        <v>UNITED</v>
      </c>
      <c r="B247" s="9" t="str">
        <f>IF(Rosters!$M$16="", "", Rosters!$M$16)</f>
        <v>MICHAEL</v>
      </c>
      <c r="C247" s="9" t="str">
        <f>IF(Rosters!$N$16="", "", Rosters!$N$16)</f>
        <v>HOFFEE</v>
      </c>
      <c r="D247" s="10" t="str">
        <f>IF(Rosters!$O$16="", "", Rosters!$O$16)</f>
        <v>12</v>
      </c>
      <c r="E247" s="11">
        <v>203</v>
      </c>
      <c r="F247" s="11">
        <v>203</v>
      </c>
      <c r="G247" s="11">
        <v>199</v>
      </c>
      <c r="H247" s="11">
        <f t="shared" ref="H247:H256" si="43">IF(SUM(E247:G247)=0, "", SUM(E247:G247))</f>
        <v>605</v>
      </c>
      <c r="I247" s="15" t="str">
        <f t="shared" ref="I247:I253" si="44">IF(E247&gt;300, "Error", IF(F247&gt;300, "Error", IF(G247&gt;300, "Error", "")))</f>
        <v/>
      </c>
      <c r="K247" s="1"/>
    </row>
    <row r="248" spans="1:12" ht="15.6" x14ac:dyDescent="0.3">
      <c r="A248" s="9" t="str">
        <f>IF(B248="","",Rosters!$B$16)</f>
        <v>UNITED</v>
      </c>
      <c r="B248" s="9" t="str">
        <f>IF(Rosters!$P$16="", "", Rosters!$P$16)</f>
        <v>PATRICK</v>
      </c>
      <c r="C248" s="9" t="str">
        <f>IF(Rosters!$Q$16="", "", Rosters!$Q$16)</f>
        <v>BRYAN</v>
      </c>
      <c r="D248" s="10" t="str">
        <f>IF(Rosters!$R$16="", "", Rosters!$R$16)</f>
        <v>12</v>
      </c>
      <c r="E248" s="11">
        <v>194</v>
      </c>
      <c r="F248" s="11">
        <v>187</v>
      </c>
      <c r="G248" s="11">
        <v>149</v>
      </c>
      <c r="H248" s="11">
        <f t="shared" si="43"/>
        <v>530</v>
      </c>
      <c r="I248" s="15" t="str">
        <f t="shared" si="44"/>
        <v/>
      </c>
      <c r="K248" s="1"/>
    </row>
    <row r="249" spans="1:12" ht="15.6" x14ac:dyDescent="0.3">
      <c r="A249" s="9" t="str">
        <f>IF(B249="","",Rosters!$B$16)</f>
        <v>UNITED</v>
      </c>
      <c r="B249" s="9" t="str">
        <f>IF(Rosters!$S$16="", "", Rosters!$S$16)</f>
        <v>JOSH</v>
      </c>
      <c r="C249" s="9" t="str">
        <f>IF(Rosters!$T$16="", "", Rosters!$T$16)</f>
        <v>HAWKINS</v>
      </c>
      <c r="D249" s="10" t="str">
        <f>IF(Rosters!$U$16="", "", Rosters!$U$16)</f>
        <v>10</v>
      </c>
      <c r="E249" s="11">
        <v>213</v>
      </c>
      <c r="F249" s="11">
        <v>182</v>
      </c>
      <c r="G249" s="11">
        <v>188</v>
      </c>
      <c r="H249" s="11">
        <f t="shared" si="43"/>
        <v>583</v>
      </c>
      <c r="I249" s="15" t="str">
        <f t="shared" si="44"/>
        <v/>
      </c>
      <c r="K249" s="1"/>
    </row>
    <row r="250" spans="1:12" ht="15.6" x14ac:dyDescent="0.3">
      <c r="A250" s="9" t="str">
        <f>IF(B250="","",Rosters!$B$16)</f>
        <v>UNITED</v>
      </c>
      <c r="B250" s="9" t="str">
        <f>IF(Rosters!$V$16="", "", Rosters!$V$16)</f>
        <v>PRESTON</v>
      </c>
      <c r="C250" s="9" t="str">
        <f>IF(Rosters!$W$16="", "", Rosters!$W$16)</f>
        <v>FURLONG</v>
      </c>
      <c r="D250" s="10" t="str">
        <f>IF(Rosters!$X$16="", "", Rosters!$X$16)</f>
        <v>12</v>
      </c>
      <c r="E250" s="11">
        <v>178</v>
      </c>
      <c r="F250" s="11">
        <v>181</v>
      </c>
      <c r="G250" s="11">
        <v>188</v>
      </c>
      <c r="H250" s="11">
        <f t="shared" si="43"/>
        <v>547</v>
      </c>
      <c r="I250" s="15" t="str">
        <f t="shared" si="44"/>
        <v/>
      </c>
      <c r="K250" s="1"/>
    </row>
    <row r="251" spans="1:12" ht="15.6" x14ac:dyDescent="0.3">
      <c r="A251" s="9" t="str">
        <f>IF(B251="","",Rosters!$B$16)</f>
        <v>UNITED</v>
      </c>
      <c r="B251" s="9" t="str">
        <f>IF(Rosters!$Y$16="", "", Rosters!$Y$16)</f>
        <v>LUKE</v>
      </c>
      <c r="C251" s="9" t="str">
        <f>IF(Rosters!$Z$16="", "", Rosters!$Z$16)</f>
        <v>HULL</v>
      </c>
      <c r="D251" s="10" t="str">
        <f>IF(Rosters!$AA$16="", "", Rosters!$AA$16)</f>
        <v>10</v>
      </c>
      <c r="E251" s="11"/>
      <c r="F251" s="11"/>
      <c r="G251" s="11"/>
      <c r="H251" s="11" t="str">
        <f t="shared" si="43"/>
        <v/>
      </c>
      <c r="I251" s="15" t="str">
        <f t="shared" si="44"/>
        <v/>
      </c>
      <c r="K251" s="1"/>
    </row>
    <row r="252" spans="1:12" ht="15.6" x14ac:dyDescent="0.3">
      <c r="A252" s="9" t="str">
        <f>IF(B252="","",Rosters!$B$16)</f>
        <v/>
      </c>
      <c r="B252" s="9" t="str">
        <f>IF(Rosters!$AB$16="","", Rosters!$AB$16)</f>
        <v/>
      </c>
      <c r="C252" s="9" t="str">
        <f>IF(Rosters!$AC$16="","", Rosters!$AC$16)</f>
        <v/>
      </c>
      <c r="D252" s="10" t="str">
        <f>IF(Rosters!$AD$16="","", Rosters!$AD$16)</f>
        <v/>
      </c>
      <c r="E252" s="11"/>
      <c r="F252" s="11"/>
      <c r="G252" s="11"/>
      <c r="H252" s="11" t="str">
        <f t="shared" si="43"/>
        <v/>
      </c>
      <c r="I252" s="15" t="str">
        <f t="shared" si="44"/>
        <v/>
      </c>
      <c r="K252" s="1"/>
    </row>
    <row r="253" spans="1:12" ht="15.6" x14ac:dyDescent="0.3">
      <c r="A253" s="9" t="str">
        <f>IF(B253="","",Rosters!$B$16)</f>
        <v/>
      </c>
      <c r="B253" s="9" t="str">
        <f>IF(Rosters!$AE$16="", "", Rosters!$AE$16)</f>
        <v/>
      </c>
      <c r="C253" s="9" t="str">
        <f>IF(Rosters!$AF$16="", "", Rosters!$AF$16)</f>
        <v/>
      </c>
      <c r="D253" s="10" t="str">
        <f>IF(Rosters!$AG$16="", "", Rosters!$AG$16)</f>
        <v/>
      </c>
      <c r="E253" s="11"/>
      <c r="F253" s="11"/>
      <c r="G253" s="11"/>
      <c r="H253" s="11" t="str">
        <f t="shared" si="43"/>
        <v/>
      </c>
      <c r="I253" s="15" t="str">
        <f t="shared" si="44"/>
        <v/>
      </c>
      <c r="K253" s="1"/>
    </row>
    <row r="254" spans="1:12" ht="15.75" customHeight="1" x14ac:dyDescent="0.3">
      <c r="A254" s="9" t="str">
        <f>IF(B254="","",Rosters!$B$16)</f>
        <v>UNITED</v>
      </c>
      <c r="B254" s="9" t="str">
        <f>IF($C$257="Ind","","Substitution 1")</f>
        <v>Substitution 1</v>
      </c>
      <c r="C254" s="9"/>
      <c r="D254" s="10" t="str">
        <f>IF($C$257="Ind", "", "n/a")</f>
        <v>n/a</v>
      </c>
      <c r="E254" s="11"/>
      <c r="F254" s="11"/>
      <c r="G254" s="11"/>
      <c r="H254" s="11" t="str">
        <f t="shared" si="43"/>
        <v/>
      </c>
      <c r="I254" s="15"/>
    </row>
    <row r="255" spans="1:12" ht="15.75" customHeight="1" x14ac:dyDescent="0.3">
      <c r="A255" s="9" t="str">
        <f>IF(B255="","",Rosters!$B$16)</f>
        <v>UNITED</v>
      </c>
      <c r="B255" s="9" t="str">
        <f>IF($C$257="Ind","","Substitution 2")</f>
        <v>Substitution 2</v>
      </c>
      <c r="C255" s="9"/>
      <c r="D255" s="10" t="str">
        <f>IF($C$257="Ind", "", "n/a")</f>
        <v>n/a</v>
      </c>
      <c r="E255" s="11"/>
      <c r="F255" s="11"/>
      <c r="G255" s="11"/>
      <c r="H255" s="11" t="str">
        <f t="shared" si="43"/>
        <v/>
      </c>
      <c r="I255" s="15"/>
    </row>
    <row r="256" spans="1:12" ht="15.75" customHeight="1" x14ac:dyDescent="0.3">
      <c r="A256" s="9" t="str">
        <f>IF(B256="","",Rosters!$B$16)</f>
        <v>UNITED</v>
      </c>
      <c r="B256" s="9" t="str">
        <f>IF($C$257="Ind","","Substitution 3")</f>
        <v>Substitution 3</v>
      </c>
      <c r="C256" s="9"/>
      <c r="D256" s="10" t="str">
        <f>IF($C$257="Ind", "", "n/a")</f>
        <v>n/a</v>
      </c>
      <c r="E256" s="11"/>
      <c r="F256" s="11"/>
      <c r="G256" s="11"/>
      <c r="H256" s="11" t="str">
        <f t="shared" si="43"/>
        <v/>
      </c>
      <c r="I256" s="15"/>
    </row>
    <row r="257" spans="1:12" ht="15.6" x14ac:dyDescent="0.3">
      <c r="A257" s="61" t="str">
        <f>Rosters!$E$16</f>
        <v>330-341-9508</v>
      </c>
      <c r="B257" s="62" t="str">
        <f>Rosters!$F$16</f>
        <v>fgatorfan@yahoo.com</v>
      </c>
      <c r="C257" s="2" t="str">
        <f>IF(COUNTIF(C246:C253,"")&gt;3,"Ind","Team")</f>
        <v>Team</v>
      </c>
      <c r="D257" s="27" t="str">
        <f>IF(C257="Team", "Total", "")</f>
        <v>Total</v>
      </c>
      <c r="E257" s="13">
        <f>IF($C$257="IND", "", IF(COUNT(E246:E256)&lt;&gt;5, "Error", SUM(E246:E256)))</f>
        <v>970</v>
      </c>
      <c r="F257" s="13">
        <f t="shared" ref="F257:G257" si="45">IF($C$257="IND", "", IF(COUNT(F246:F256)&lt;&gt;5, "Error", SUM(F246:F256)))</f>
        <v>980</v>
      </c>
      <c r="G257" s="13">
        <f t="shared" si="45"/>
        <v>940</v>
      </c>
      <c r="H257" s="12">
        <f>IF(C257="Team", SUM(E257:G257), "")</f>
        <v>2890</v>
      </c>
    </row>
    <row r="258" spans="1:12" x14ac:dyDescent="0.3">
      <c r="A258" s="61" t="str">
        <f>Rosters!$H$16</f>
        <v>GOLDEN EAGLES</v>
      </c>
      <c r="B258" s="62" t="str">
        <f>Rosters!$I$16</f>
        <v>BLUE AND GOLD</v>
      </c>
      <c r="C258" s="1"/>
      <c r="D258" s="1"/>
      <c r="E258" s="2">
        <f>COUNTIF(E246:E256,"&gt;0")</f>
        <v>5</v>
      </c>
      <c r="F258" s="2">
        <f>COUNTIF(F246:F256,"&gt;0")</f>
        <v>5</v>
      </c>
      <c r="G258" s="2">
        <f>COUNTIF(G246:G256,"&gt;0")</f>
        <v>5</v>
      </c>
    </row>
    <row r="259" spans="1:12" ht="33" customHeight="1" x14ac:dyDescent="0.3">
      <c r="A259" s="100" t="str">
        <f>Rosters!$B$17</f>
        <v>WOODRIDGE</v>
      </c>
      <c r="B259" s="101"/>
      <c r="C259" s="102"/>
      <c r="D259" s="13" t="str">
        <f>IF($C$274="Team", "Baker 1", "Individual")</f>
        <v>Baker 1</v>
      </c>
      <c r="E259" s="12" t="str">
        <f>IF($C$274="Team", "Baker 2", "")</f>
        <v>Baker 2</v>
      </c>
      <c r="F259" s="12" t="str">
        <f>IF($C$274="Team", "Baker 3", "")</f>
        <v>Baker 3</v>
      </c>
      <c r="G259" s="12" t="str">
        <f>IF($C$274="Team", "Baker 4", "")</f>
        <v>Baker 4</v>
      </c>
      <c r="H259" s="12" t="str">
        <f>IF($C$274="Team", "Baker 5", "")</f>
        <v>Baker 5</v>
      </c>
      <c r="I259" s="12" t="str">
        <f>IF($C$274="Team", "Baker 6", "")</f>
        <v>Baker 6</v>
      </c>
      <c r="J259" s="38" t="str">
        <f>IF($C$274="Team", "Baker Total", "")</f>
        <v>Baker Total</v>
      </c>
      <c r="K259" s="38" t="str">
        <f>IF($C$274="Team", "Reg. Total", "")</f>
        <v>Reg. Total</v>
      </c>
      <c r="L259" s="39" t="str">
        <f>IF(C274="Team", "Team Total", "")</f>
        <v>Team Total</v>
      </c>
    </row>
    <row r="260" spans="1:12" ht="15" customHeight="1" x14ac:dyDescent="0.3">
      <c r="A260" s="33" t="s">
        <v>54</v>
      </c>
      <c r="B260" t="str">
        <f>Rosters!$D$17</f>
        <v>KEITH SHOVESTULL</v>
      </c>
      <c r="C260" s="37"/>
      <c r="D260" s="107">
        <v>178</v>
      </c>
      <c r="E260" s="106">
        <v>210</v>
      </c>
      <c r="F260" s="106">
        <v>184</v>
      </c>
      <c r="G260" s="106">
        <v>158</v>
      </c>
      <c r="H260" s="106">
        <v>158</v>
      </c>
      <c r="I260" s="106">
        <v>212</v>
      </c>
      <c r="J260" s="104">
        <f>IF(C274="Team", SUM(D260:I261), "")</f>
        <v>1100</v>
      </c>
      <c r="K260" s="104">
        <f>IF(C274="Team", H274, "")</f>
        <v>2816</v>
      </c>
      <c r="L260" s="103">
        <f>IF(C274="Team", SUM(J260:K261), "")</f>
        <v>3916</v>
      </c>
    </row>
    <row r="261" spans="1:12" ht="15" customHeight="1" x14ac:dyDescent="0.3">
      <c r="A261" s="36" t="str">
        <f>IF(B261="", "", "Asst. Coach: ")</f>
        <v xml:space="preserve">Asst. Coach: </v>
      </c>
      <c r="B261" s="40" t="str">
        <f>IF(Rosters!$G$17="", "", Rosters!$G$17)</f>
        <v>SAM BERGDORF</v>
      </c>
      <c r="C261" s="34"/>
      <c r="D261" s="107"/>
      <c r="E261" s="106"/>
      <c r="F261" s="106"/>
      <c r="G261" s="106"/>
      <c r="H261" s="106"/>
      <c r="I261" s="106"/>
      <c r="J261" s="104"/>
      <c r="K261" s="104"/>
      <c r="L261" s="103"/>
    </row>
    <row r="262" spans="1:12" ht="15.6" x14ac:dyDescent="0.3">
      <c r="A262" s="32">
        <f>Rosters!$A$17</f>
        <v>1724</v>
      </c>
      <c r="B262" s="7" t="s">
        <v>51</v>
      </c>
      <c r="C262" s="7" t="s">
        <v>52</v>
      </c>
      <c r="D262" s="7" t="s">
        <v>1</v>
      </c>
      <c r="E262" s="8" t="s">
        <v>2</v>
      </c>
      <c r="F262" s="8" t="s">
        <v>3</v>
      </c>
      <c r="G262" s="8" t="s">
        <v>4</v>
      </c>
      <c r="H262" s="8" t="s">
        <v>5</v>
      </c>
    </row>
    <row r="263" spans="1:12" ht="15.6" x14ac:dyDescent="0.3">
      <c r="A263" s="9" t="str">
        <f>IF(B263="", "", Rosters!$B$17)</f>
        <v>WOODRIDGE</v>
      </c>
      <c r="B263" s="9" t="str">
        <f>IF(Rosters!$J$17="", "", Rosters!$J$17)</f>
        <v>ZACH</v>
      </c>
      <c r="C263" s="9" t="str">
        <f>IF(Rosters!$K$17="", "", Rosters!$K$17)</f>
        <v>JACKSON</v>
      </c>
      <c r="D263" s="10" t="str">
        <f>IF(Rosters!$L$17="", "", Rosters!$L$17)</f>
        <v>12</v>
      </c>
      <c r="E263" s="51">
        <v>158</v>
      </c>
      <c r="F263" s="51">
        <v>253</v>
      </c>
      <c r="G263" s="51">
        <v>180</v>
      </c>
      <c r="H263" s="11">
        <f>IF(SUM(E263:G263)=0, "", SUM(E263:G263))</f>
        <v>591</v>
      </c>
      <c r="I263" s="15" t="str">
        <f>IF(E263&gt;300, "Error", IF(F263&gt;300, "Error", IF(G263&gt;300, "Error", "")))</f>
        <v/>
      </c>
      <c r="K263" s="1"/>
    </row>
    <row r="264" spans="1:12" ht="15.6" x14ac:dyDescent="0.3">
      <c r="A264" s="9" t="str">
        <f>IF(B264="", "", Rosters!$B$17)</f>
        <v>WOODRIDGE</v>
      </c>
      <c r="B264" s="9" t="str">
        <f>IF(Rosters!$M$17="", "", Rosters!$M$17)</f>
        <v>SALA</v>
      </c>
      <c r="C264" s="9" t="str">
        <f>IF(Rosters!$N$17="", "", Rosters!$N$17)</f>
        <v>MAUSSA</v>
      </c>
      <c r="D264" s="10" t="str">
        <f>IF(Rosters!$O$17="", "", Rosters!$O$17)</f>
        <v>12</v>
      </c>
      <c r="E264" s="51">
        <v>143</v>
      </c>
      <c r="F264" s="51"/>
      <c r="G264" s="51"/>
      <c r="H264" s="11">
        <f t="shared" ref="H264:H273" si="46">IF(SUM(E264:G264)=0, "", SUM(E264:G264))</f>
        <v>143</v>
      </c>
      <c r="I264" s="15" t="str">
        <f t="shared" ref="I264:I270" si="47">IF(E264&gt;300, "Error", IF(F264&gt;300, "Error", IF(G264&gt;300, "Error", "")))</f>
        <v/>
      </c>
      <c r="K264" s="1"/>
    </row>
    <row r="265" spans="1:12" ht="15.6" x14ac:dyDescent="0.3">
      <c r="A265" s="9" t="str">
        <f>IF(B265="", "", Rosters!$B$17)</f>
        <v>WOODRIDGE</v>
      </c>
      <c r="B265" s="9" t="str">
        <f>IF(Rosters!$P$17="", "", Rosters!$P$17)</f>
        <v>JACKSON</v>
      </c>
      <c r="C265" s="9" t="str">
        <f>IF(Rosters!$Q$17="", "", Rosters!$Q$17)</f>
        <v>ONDASH</v>
      </c>
      <c r="D265" s="10" t="str">
        <f>IF(Rosters!$R$17="", "", Rosters!$R$17)</f>
        <v>12</v>
      </c>
      <c r="E265" s="51">
        <v>188</v>
      </c>
      <c r="F265" s="51">
        <v>171</v>
      </c>
      <c r="G265" s="51">
        <v>220</v>
      </c>
      <c r="H265" s="11">
        <f t="shared" si="46"/>
        <v>579</v>
      </c>
      <c r="I265" s="15" t="str">
        <f t="shared" si="47"/>
        <v/>
      </c>
      <c r="K265" s="1"/>
    </row>
    <row r="266" spans="1:12" ht="15.6" x14ac:dyDescent="0.3">
      <c r="A266" s="9" t="str">
        <f>IF(B266="", "", Rosters!$B$17)</f>
        <v>WOODRIDGE</v>
      </c>
      <c r="B266" s="9" t="str">
        <f>IF(Rosters!$S$17="", "", Rosters!$S$17)</f>
        <v>MAX</v>
      </c>
      <c r="C266" s="9" t="str">
        <f>IF(Rosters!$T$17="", "", Rosters!$T$17)</f>
        <v>PORTER</v>
      </c>
      <c r="D266" s="10" t="str">
        <f>IF(Rosters!$U$17="", "", Rosters!$U$17)</f>
        <v>12</v>
      </c>
      <c r="E266" s="51">
        <v>250</v>
      </c>
      <c r="F266" s="51">
        <v>171</v>
      </c>
      <c r="G266" s="51">
        <v>143</v>
      </c>
      <c r="H266" s="11">
        <f t="shared" si="46"/>
        <v>564</v>
      </c>
      <c r="I266" s="15" t="str">
        <f t="shared" si="47"/>
        <v/>
      </c>
      <c r="K266" s="1"/>
    </row>
    <row r="267" spans="1:12" ht="15.6" x14ac:dyDescent="0.3">
      <c r="A267" s="9" t="str">
        <f>IF(B267="", "", Rosters!$B$17)</f>
        <v>WOODRIDGE</v>
      </c>
      <c r="B267" s="9" t="str">
        <f>IF(Rosters!$V$17="", "", Rosters!$V$17)</f>
        <v>CHASE</v>
      </c>
      <c r="C267" s="9" t="str">
        <f>IF(Rosters!$W$17="", "", Rosters!$W$17)</f>
        <v>WEST</v>
      </c>
      <c r="D267" s="10" t="str">
        <f>IF(Rosters!$X$17="", "", Rosters!$X$17)</f>
        <v>12</v>
      </c>
      <c r="E267" s="51">
        <v>225</v>
      </c>
      <c r="F267" s="51">
        <v>204</v>
      </c>
      <c r="G267" s="51">
        <v>180</v>
      </c>
      <c r="H267" s="11">
        <f t="shared" si="46"/>
        <v>609</v>
      </c>
      <c r="I267" s="15" t="str">
        <f t="shared" si="47"/>
        <v/>
      </c>
      <c r="K267" s="1"/>
    </row>
    <row r="268" spans="1:12" ht="15.6" x14ac:dyDescent="0.3">
      <c r="A268" s="9" t="str">
        <f>IF(B268="", "", Rosters!$B$17)</f>
        <v>WOODRIDGE</v>
      </c>
      <c r="B268" s="9" t="str">
        <f>IF(Rosters!$Y$17="", "", Rosters!$Y$17)</f>
        <v>MASON</v>
      </c>
      <c r="C268" s="9" t="str">
        <f>IF(Rosters!$Z$17="", "", Rosters!$Z$17)</f>
        <v>BRAGG</v>
      </c>
      <c r="D268" s="10" t="str">
        <f>IF(Rosters!$AA$17="", "", Rosters!$AA$17)</f>
        <v>11</v>
      </c>
      <c r="E268" s="51"/>
      <c r="F268" s="51"/>
      <c r="G268" s="51"/>
      <c r="H268" s="11" t="str">
        <f t="shared" si="46"/>
        <v/>
      </c>
      <c r="I268" s="15" t="str">
        <f t="shared" si="47"/>
        <v/>
      </c>
      <c r="K268" s="1"/>
    </row>
    <row r="269" spans="1:12" ht="15.6" x14ac:dyDescent="0.3">
      <c r="A269" s="9" t="str">
        <f>IF(B269="", "", Rosters!$B$17)</f>
        <v>WOODRIDGE</v>
      </c>
      <c r="B269" s="9" t="str">
        <f>IF(Rosters!$AB$17="","", Rosters!$AB$17)</f>
        <v>ERICK</v>
      </c>
      <c r="C269" s="9" t="str">
        <f>IF(Rosters!$AC$17="","", Rosters!$AC$17)</f>
        <v>AYALA</v>
      </c>
      <c r="D269" s="10" t="str">
        <f>IF(Rosters!$AD$17="","", Rosters!$AD$17)</f>
        <v>10</v>
      </c>
      <c r="E269" s="51"/>
      <c r="F269" s="51">
        <v>168</v>
      </c>
      <c r="G269" s="51"/>
      <c r="H269" s="11">
        <f t="shared" si="46"/>
        <v>168</v>
      </c>
      <c r="I269" s="15" t="str">
        <f t="shared" si="47"/>
        <v/>
      </c>
      <c r="K269" s="1"/>
    </row>
    <row r="270" spans="1:12" ht="15.6" x14ac:dyDescent="0.3">
      <c r="A270" s="9" t="str">
        <f>IF(B270="", "", Rosters!$B$17)</f>
        <v>WOODRIDGE</v>
      </c>
      <c r="B270" s="9" t="str">
        <f>IF(Rosters!$AE$17="", "", Rosters!$AE$17)</f>
        <v>BRANDON</v>
      </c>
      <c r="C270" s="9" t="str">
        <f>IF(Rosters!$AF$17="", "", Rosters!$AF$17)</f>
        <v>RATHBUN</v>
      </c>
      <c r="D270" s="10" t="str">
        <f>IF(Rosters!$AG$17="", "", Rosters!$AG$17)</f>
        <v>10</v>
      </c>
      <c r="E270" s="51"/>
      <c r="F270" s="51"/>
      <c r="G270" s="51"/>
      <c r="H270" s="11" t="str">
        <f t="shared" si="46"/>
        <v/>
      </c>
      <c r="I270" s="15" t="str">
        <f t="shared" si="47"/>
        <v/>
      </c>
      <c r="K270" s="1"/>
    </row>
    <row r="271" spans="1:12" ht="15.75" customHeight="1" x14ac:dyDescent="0.3">
      <c r="A271" s="9" t="str">
        <f>IF(B271="", "", Rosters!$B$17)</f>
        <v>WOODRIDGE</v>
      </c>
      <c r="B271" s="9" t="str">
        <f>IF($C$274="Ind","","Substitution 1")</f>
        <v>Substitution 1</v>
      </c>
      <c r="C271" s="9"/>
      <c r="D271" s="10" t="str">
        <f>IF($C$274="Ind", "", "n/a")</f>
        <v>n/a</v>
      </c>
      <c r="E271" s="51"/>
      <c r="F271" s="51"/>
      <c r="G271" s="51">
        <v>162</v>
      </c>
      <c r="H271" s="11">
        <f t="shared" si="46"/>
        <v>162</v>
      </c>
      <c r="I271" s="15"/>
    </row>
    <row r="272" spans="1:12" ht="15.75" customHeight="1" x14ac:dyDescent="0.3">
      <c r="A272" s="9" t="str">
        <f>IF(B272="", "", Rosters!$B$17)</f>
        <v>WOODRIDGE</v>
      </c>
      <c r="B272" s="9" t="str">
        <f>IF($C$274="Ind","","Substitution 2")</f>
        <v>Substitution 2</v>
      </c>
      <c r="C272" s="9"/>
      <c r="D272" s="10" t="str">
        <f>IF($C$274="Ind", "", "n/a")</f>
        <v>n/a</v>
      </c>
      <c r="E272" s="11"/>
      <c r="F272" s="11"/>
      <c r="G272" s="11"/>
      <c r="H272" s="11" t="str">
        <f t="shared" si="46"/>
        <v/>
      </c>
      <c r="I272" s="15"/>
    </row>
    <row r="273" spans="1:9" ht="15.75" customHeight="1" x14ac:dyDescent="0.3">
      <c r="A273" s="9" t="str">
        <f>IF(B273="", "", Rosters!$B$17)</f>
        <v>WOODRIDGE</v>
      </c>
      <c r="B273" s="9" t="str">
        <f>IF($C$274="Ind","","Substitution 3")</f>
        <v>Substitution 3</v>
      </c>
      <c r="C273" s="9"/>
      <c r="D273" s="10" t="str">
        <f>IF($C$274="Ind", "", "n/a")</f>
        <v>n/a</v>
      </c>
      <c r="E273" s="11"/>
      <c r="F273" s="11"/>
      <c r="G273" s="11"/>
      <c r="H273" s="11" t="str">
        <f t="shared" si="46"/>
        <v/>
      </c>
      <c r="I273" s="15"/>
    </row>
    <row r="274" spans="1:9" ht="15.6" x14ac:dyDescent="0.3">
      <c r="A274" s="61" t="str">
        <f>Rosters!$E$17</f>
        <v>330-608-1957</v>
      </c>
      <c r="B274" s="62" t="str">
        <f>Rosters!$F$17</f>
        <v>kshovestull@woodridge.k12.oh.us</v>
      </c>
      <c r="C274" s="2" t="str">
        <f>IF(COUNTIF(C263:C270,"")&gt;3,"Ind","Team")</f>
        <v>Team</v>
      </c>
      <c r="D274" s="27" t="str">
        <f>IF(C274="Team", "Total", "")</f>
        <v>Total</v>
      </c>
      <c r="E274" s="13">
        <f>IF($C$274="IND", "", IF(COUNT(E263:E273)&lt;&gt;5, "Error", SUM(E263:E273)))</f>
        <v>964</v>
      </c>
      <c r="F274" s="13">
        <f t="shared" ref="F274:G274" si="48">IF($C$274="IND", "", IF(COUNT(F263:F273)&lt;&gt;5, "Error", SUM(F263:F273)))</f>
        <v>967</v>
      </c>
      <c r="G274" s="13">
        <f t="shared" si="48"/>
        <v>885</v>
      </c>
      <c r="H274" s="12">
        <f>IF(C274="Team", SUM(E274:G274), "")</f>
        <v>2816</v>
      </c>
    </row>
    <row r="275" spans="1:9" x14ac:dyDescent="0.3">
      <c r="A275" s="61" t="str">
        <f>Rosters!$H$17</f>
        <v>BULLDOGS</v>
      </c>
      <c r="B275" s="62" t="str">
        <f>Rosters!$I$17</f>
        <v>MAROON, WHITE AND SILVER</v>
      </c>
      <c r="C275" s="1"/>
      <c r="D275" s="1"/>
      <c r="E275" s="2">
        <f>COUNTIF(E263:E273,"&gt;0")</f>
        <v>5</v>
      </c>
      <c r="F275" s="2">
        <f>COUNTIF(F263:F273,"&gt;0")</f>
        <v>5</v>
      </c>
      <c r="G275" s="2">
        <f>COUNTIF(G263:G273,"&gt;0")</f>
        <v>5</v>
      </c>
    </row>
  </sheetData>
  <mergeCells count="160">
    <mergeCell ref="D5:D6"/>
    <mergeCell ref="E5:E6"/>
    <mergeCell ref="F5:F6"/>
    <mergeCell ref="G5:G6"/>
    <mergeCell ref="H5:H6"/>
    <mergeCell ref="I5:I6"/>
    <mergeCell ref="D22:D23"/>
    <mergeCell ref="I39:I40"/>
    <mergeCell ref="E22:E23"/>
    <mergeCell ref="F22:F23"/>
    <mergeCell ref="G22:G23"/>
    <mergeCell ref="H22:H23"/>
    <mergeCell ref="I22:I23"/>
    <mergeCell ref="G39:G40"/>
    <mergeCell ref="H39:H40"/>
    <mergeCell ref="D39:D40"/>
    <mergeCell ref="E39:E40"/>
    <mergeCell ref="F39:F40"/>
    <mergeCell ref="L260:L261"/>
    <mergeCell ref="J107:J108"/>
    <mergeCell ref="L107:L108"/>
    <mergeCell ref="J22:J23"/>
    <mergeCell ref="K22:K23"/>
    <mergeCell ref="L22:L23"/>
    <mergeCell ref="J5:J6"/>
    <mergeCell ref="G56:G57"/>
    <mergeCell ref="H56:H57"/>
    <mergeCell ref="K39:K40"/>
    <mergeCell ref="K5:K6"/>
    <mergeCell ref="J39:J40"/>
    <mergeCell ref="L5:L6"/>
    <mergeCell ref="L56:L57"/>
    <mergeCell ref="K56:K57"/>
    <mergeCell ref="L39:L40"/>
    <mergeCell ref="J56:J57"/>
    <mergeCell ref="K107:K108"/>
    <mergeCell ref="J73:J74"/>
    <mergeCell ref="I73:I74"/>
    <mergeCell ref="K73:K74"/>
    <mergeCell ref="K90:K91"/>
    <mergeCell ref="L124:L125"/>
    <mergeCell ref="L141:L142"/>
    <mergeCell ref="D107:D108"/>
    <mergeCell ref="E107:E108"/>
    <mergeCell ref="F107:F108"/>
    <mergeCell ref="G107:G108"/>
    <mergeCell ref="H107:H108"/>
    <mergeCell ref="I107:I108"/>
    <mergeCell ref="K141:K142"/>
    <mergeCell ref="H124:H125"/>
    <mergeCell ref="H158:H159"/>
    <mergeCell ref="D124:D125"/>
    <mergeCell ref="E124:E125"/>
    <mergeCell ref="F124:F125"/>
    <mergeCell ref="G124:G125"/>
    <mergeCell ref="K124:K125"/>
    <mergeCell ref="J124:J125"/>
    <mergeCell ref="J141:J142"/>
    <mergeCell ref="I124:I125"/>
    <mergeCell ref="J158:J159"/>
    <mergeCell ref="G158:G159"/>
    <mergeCell ref="D56:D57"/>
    <mergeCell ref="D90:D91"/>
    <mergeCell ref="E90:E91"/>
    <mergeCell ref="F90:F91"/>
    <mergeCell ref="G90:G91"/>
    <mergeCell ref="I56:I57"/>
    <mergeCell ref="E56:E57"/>
    <mergeCell ref="F56:F57"/>
    <mergeCell ref="H90:H91"/>
    <mergeCell ref="I90:I91"/>
    <mergeCell ref="D73:D74"/>
    <mergeCell ref="E73:E74"/>
    <mergeCell ref="F73:F74"/>
    <mergeCell ref="G73:G74"/>
    <mergeCell ref="H73:H74"/>
    <mergeCell ref="I226:I227"/>
    <mergeCell ref="K226:K227"/>
    <mergeCell ref="J243:J244"/>
    <mergeCell ref="H209:H210"/>
    <mergeCell ref="I209:I210"/>
    <mergeCell ref="J209:J210"/>
    <mergeCell ref="L209:L210"/>
    <mergeCell ref="I192:I193"/>
    <mergeCell ref="D141:D142"/>
    <mergeCell ref="E141:E142"/>
    <mergeCell ref="F141:F142"/>
    <mergeCell ref="G141:G142"/>
    <mergeCell ref="H141:H142"/>
    <mergeCell ref="I141:I142"/>
    <mergeCell ref="H226:H227"/>
    <mergeCell ref="D209:D210"/>
    <mergeCell ref="E209:E210"/>
    <mergeCell ref="F209:F210"/>
    <mergeCell ref="G209:G210"/>
    <mergeCell ref="K175:K176"/>
    <mergeCell ref="L226:L227"/>
    <mergeCell ref="L243:L244"/>
    <mergeCell ref="H175:H176"/>
    <mergeCell ref="I175:I176"/>
    <mergeCell ref="L73:L74"/>
    <mergeCell ref="J90:J91"/>
    <mergeCell ref="L90:L91"/>
    <mergeCell ref="D260:D261"/>
    <mergeCell ref="E260:E261"/>
    <mergeCell ref="F260:F261"/>
    <mergeCell ref="G260:G261"/>
    <mergeCell ref="J260:J261"/>
    <mergeCell ref="H260:H261"/>
    <mergeCell ref="I260:I261"/>
    <mergeCell ref="K260:K261"/>
    <mergeCell ref="D243:D244"/>
    <mergeCell ref="E243:E244"/>
    <mergeCell ref="F243:F244"/>
    <mergeCell ref="G243:G244"/>
    <mergeCell ref="H243:H244"/>
    <mergeCell ref="J226:J227"/>
    <mergeCell ref="K209:K210"/>
    <mergeCell ref="D226:D227"/>
    <mergeCell ref="E226:E227"/>
    <mergeCell ref="F226:F227"/>
    <mergeCell ref="G226:G227"/>
    <mergeCell ref="I243:I244"/>
    <mergeCell ref="K243:K244"/>
    <mergeCell ref="A4:C4"/>
    <mergeCell ref="A55:C55"/>
    <mergeCell ref="A38:C38"/>
    <mergeCell ref="L158:L159"/>
    <mergeCell ref="J175:J176"/>
    <mergeCell ref="L175:L176"/>
    <mergeCell ref="J192:J193"/>
    <mergeCell ref="L192:L193"/>
    <mergeCell ref="K192:K193"/>
    <mergeCell ref="K158:K159"/>
    <mergeCell ref="D192:D193"/>
    <mergeCell ref="E192:E193"/>
    <mergeCell ref="F192:F193"/>
    <mergeCell ref="G192:G193"/>
    <mergeCell ref="H192:H193"/>
    <mergeCell ref="I158:I159"/>
    <mergeCell ref="D175:D176"/>
    <mergeCell ref="E175:E176"/>
    <mergeCell ref="F175:F176"/>
    <mergeCell ref="G175:G176"/>
    <mergeCell ref="A191:C191"/>
    <mergeCell ref="D158:D159"/>
    <mergeCell ref="E158:E159"/>
    <mergeCell ref="F158:F159"/>
    <mergeCell ref="A21:C21"/>
    <mergeCell ref="A89:C89"/>
    <mergeCell ref="A259:C259"/>
    <mergeCell ref="A72:C72"/>
    <mergeCell ref="A174:C174"/>
    <mergeCell ref="A157:C157"/>
    <mergeCell ref="A140:C140"/>
    <mergeCell ref="A242:C242"/>
    <mergeCell ref="A123:C123"/>
    <mergeCell ref="A106:C106"/>
    <mergeCell ref="A225:C225"/>
    <mergeCell ref="A208:C208"/>
  </mergeCells>
  <conditionalFormatting sqref="D4:K4">
    <cfRule type="expression" dxfId="127" priority="251" stopIfTrue="1">
      <formula>$C$19="Team"</formula>
    </cfRule>
  </conditionalFormatting>
  <conditionalFormatting sqref="D5:K6">
    <cfRule type="expression" dxfId="126" priority="247" stopIfTrue="1">
      <formula>$C$19="Team"</formula>
    </cfRule>
  </conditionalFormatting>
  <conditionalFormatting sqref="D21:K21">
    <cfRule type="expression" dxfId="125" priority="245" stopIfTrue="1">
      <formula>$C$36="Team"</formula>
    </cfRule>
  </conditionalFormatting>
  <conditionalFormatting sqref="D22:K23">
    <cfRule type="expression" dxfId="124" priority="242" stopIfTrue="1">
      <formula>$C$36="Team"</formula>
    </cfRule>
  </conditionalFormatting>
  <conditionalFormatting sqref="D38:K38">
    <cfRule type="expression" dxfId="123" priority="241" stopIfTrue="1">
      <formula>$C$53="Team"</formula>
    </cfRule>
  </conditionalFormatting>
  <conditionalFormatting sqref="D39:K40">
    <cfRule type="expression" dxfId="122" priority="238" stopIfTrue="1">
      <formula>$C$53="Team"</formula>
    </cfRule>
  </conditionalFormatting>
  <conditionalFormatting sqref="D55:K55">
    <cfRule type="expression" dxfId="121" priority="237" stopIfTrue="1">
      <formula>$C$70="Team"</formula>
    </cfRule>
  </conditionalFormatting>
  <conditionalFormatting sqref="D56:K57">
    <cfRule type="expression" dxfId="120" priority="234" stopIfTrue="1">
      <formula>$C$70="Team"</formula>
    </cfRule>
  </conditionalFormatting>
  <conditionalFormatting sqref="D72:K72">
    <cfRule type="expression" dxfId="119" priority="233" stopIfTrue="1">
      <formula>$C$87="Team"</formula>
    </cfRule>
  </conditionalFormatting>
  <conditionalFormatting sqref="D73:K74">
    <cfRule type="expression" dxfId="118" priority="230" stopIfTrue="1">
      <formula>$C$87="Team"</formula>
    </cfRule>
  </conditionalFormatting>
  <conditionalFormatting sqref="D89:K89">
    <cfRule type="expression" dxfId="117" priority="229" stopIfTrue="1">
      <formula>$C$104="Team"</formula>
    </cfRule>
  </conditionalFormatting>
  <conditionalFormatting sqref="D90:K91">
    <cfRule type="expression" dxfId="116" priority="226" stopIfTrue="1">
      <formula>$C$104="Team"</formula>
    </cfRule>
  </conditionalFormatting>
  <conditionalFormatting sqref="D106:K106">
    <cfRule type="expression" dxfId="115" priority="225" stopIfTrue="1">
      <formula>$C$121="Team"</formula>
    </cfRule>
  </conditionalFormatting>
  <conditionalFormatting sqref="D107:K108">
    <cfRule type="expression" dxfId="114" priority="222" stopIfTrue="1">
      <formula>$C$121="Team"</formula>
    </cfRule>
  </conditionalFormatting>
  <conditionalFormatting sqref="D123:K123">
    <cfRule type="expression" dxfId="113" priority="221" stopIfTrue="1">
      <formula>$C$138="Team"</formula>
    </cfRule>
  </conditionalFormatting>
  <conditionalFormatting sqref="D124:K125">
    <cfRule type="expression" dxfId="112" priority="218" stopIfTrue="1">
      <formula>$C$138="Team"</formula>
    </cfRule>
  </conditionalFormatting>
  <conditionalFormatting sqref="D140:K140">
    <cfRule type="expression" dxfId="111" priority="217" stopIfTrue="1">
      <formula>$C$155="Team"</formula>
    </cfRule>
  </conditionalFormatting>
  <conditionalFormatting sqref="D141:K142">
    <cfRule type="expression" dxfId="110" priority="214" stopIfTrue="1">
      <formula>$C$155="Team"</formula>
    </cfRule>
  </conditionalFormatting>
  <conditionalFormatting sqref="D157:K157">
    <cfRule type="expression" dxfId="109" priority="213" stopIfTrue="1">
      <formula>$C$172="Team"</formula>
    </cfRule>
  </conditionalFormatting>
  <conditionalFormatting sqref="D158:K159">
    <cfRule type="expression" dxfId="108" priority="210" stopIfTrue="1">
      <formula>$C$172="Team"</formula>
    </cfRule>
  </conditionalFormatting>
  <conditionalFormatting sqref="D174:K174">
    <cfRule type="expression" dxfId="107" priority="209" stopIfTrue="1">
      <formula>$C$189="Team"</formula>
    </cfRule>
  </conditionalFormatting>
  <conditionalFormatting sqref="D175:K176">
    <cfRule type="expression" dxfId="106" priority="206" stopIfTrue="1">
      <formula>$C$189="Team"</formula>
    </cfRule>
  </conditionalFormatting>
  <conditionalFormatting sqref="D191:K191">
    <cfRule type="expression" dxfId="105" priority="205" stopIfTrue="1">
      <formula>$C$206="Team"</formula>
    </cfRule>
  </conditionalFormatting>
  <conditionalFormatting sqref="D192:K193">
    <cfRule type="expression" dxfId="104" priority="202" stopIfTrue="1">
      <formula>$C$206="Team"</formula>
    </cfRule>
  </conditionalFormatting>
  <conditionalFormatting sqref="D208:K208">
    <cfRule type="expression" dxfId="103" priority="201" stopIfTrue="1">
      <formula>$C$223="Team"</formula>
    </cfRule>
  </conditionalFormatting>
  <conditionalFormatting sqref="D209:K210">
    <cfRule type="expression" dxfId="102" priority="198" stopIfTrue="1">
      <formula>$C$223="Team"</formula>
    </cfRule>
  </conditionalFormatting>
  <conditionalFormatting sqref="D225:K225">
    <cfRule type="expression" dxfId="101" priority="197" stopIfTrue="1">
      <formula>$C$240="Team"</formula>
    </cfRule>
  </conditionalFormatting>
  <conditionalFormatting sqref="D226:K227">
    <cfRule type="expression" dxfId="100" priority="194" stopIfTrue="1">
      <formula>$C$240="Team"</formula>
    </cfRule>
  </conditionalFormatting>
  <conditionalFormatting sqref="D242:K242">
    <cfRule type="expression" dxfId="99" priority="193" stopIfTrue="1">
      <formula>$C$257="Team"</formula>
    </cfRule>
  </conditionalFormatting>
  <conditionalFormatting sqref="D243:K244">
    <cfRule type="expression" dxfId="98" priority="190" stopIfTrue="1">
      <formula>$C$257="Team"</formula>
    </cfRule>
  </conditionalFormatting>
  <conditionalFormatting sqref="D259:K259">
    <cfRule type="expression" dxfId="97" priority="189" stopIfTrue="1">
      <formula>$C$274="Team"</formula>
    </cfRule>
  </conditionalFormatting>
  <conditionalFormatting sqref="D260:K261">
    <cfRule type="expression" dxfId="96" priority="186" stopIfTrue="1">
      <formula>$C$274="Team"</formula>
    </cfRule>
  </conditionalFormatting>
  <conditionalFormatting sqref="H19">
    <cfRule type="expression" dxfId="95" priority="131">
      <formula>C19="Team"</formula>
    </cfRule>
  </conditionalFormatting>
  <conditionalFormatting sqref="H36">
    <cfRule type="expression" dxfId="94" priority="132">
      <formula>C36="Team"</formula>
    </cfRule>
  </conditionalFormatting>
  <conditionalFormatting sqref="H53">
    <cfRule type="expression" dxfId="93" priority="134">
      <formula>C53="Team"</formula>
    </cfRule>
  </conditionalFormatting>
  <conditionalFormatting sqref="H70">
    <cfRule type="expression" dxfId="92" priority="130">
      <formula>C70="Team"</formula>
    </cfRule>
  </conditionalFormatting>
  <conditionalFormatting sqref="H87">
    <cfRule type="expression" dxfId="91" priority="129">
      <formula>C87="Team"</formula>
    </cfRule>
  </conditionalFormatting>
  <conditionalFormatting sqref="H104">
    <cfRule type="expression" dxfId="90" priority="128">
      <formula>C104="Team"</formula>
    </cfRule>
  </conditionalFormatting>
  <conditionalFormatting sqref="H121">
    <cfRule type="expression" dxfId="89" priority="127">
      <formula>C121="Team"</formula>
    </cfRule>
  </conditionalFormatting>
  <conditionalFormatting sqref="H138">
    <cfRule type="expression" dxfId="88" priority="126">
      <formula>C138="Team"</formula>
    </cfRule>
  </conditionalFormatting>
  <conditionalFormatting sqref="H155">
    <cfRule type="expression" dxfId="87" priority="125">
      <formula>C155="Team"</formula>
    </cfRule>
  </conditionalFormatting>
  <conditionalFormatting sqref="H172">
    <cfRule type="expression" dxfId="86" priority="124">
      <formula>C172="Team"</formula>
    </cfRule>
  </conditionalFormatting>
  <conditionalFormatting sqref="H189">
    <cfRule type="expression" dxfId="85" priority="123">
      <formula>C189="Team"</formula>
    </cfRule>
  </conditionalFormatting>
  <conditionalFormatting sqref="H206">
    <cfRule type="expression" dxfId="84" priority="122">
      <formula>C206="Team"</formula>
    </cfRule>
  </conditionalFormatting>
  <conditionalFormatting sqref="H223">
    <cfRule type="expression" dxfId="83" priority="121">
      <formula>C223="Team"</formula>
    </cfRule>
  </conditionalFormatting>
  <conditionalFormatting sqref="H240">
    <cfRule type="expression" dxfId="82" priority="120">
      <formula>C240="Team"</formula>
    </cfRule>
  </conditionalFormatting>
  <conditionalFormatting sqref="H257">
    <cfRule type="expression" dxfId="81" priority="119">
      <formula>C257="Team"</formula>
    </cfRule>
  </conditionalFormatting>
  <conditionalFormatting sqref="H274">
    <cfRule type="expression" dxfId="80" priority="118">
      <formula>C274="Team"</formula>
    </cfRule>
  </conditionalFormatting>
  <conditionalFormatting sqref="L4">
    <cfRule type="expression" dxfId="79" priority="249" stopIfTrue="1">
      <formula>$C$19="Team"</formula>
    </cfRule>
  </conditionalFormatting>
  <conditionalFormatting sqref="L5:L6">
    <cfRule type="expression" dxfId="78" priority="248" stopIfTrue="1">
      <formula>$C$19="Team"</formula>
    </cfRule>
  </conditionalFormatting>
  <conditionalFormatting sqref="L21">
    <cfRule type="expression" dxfId="77" priority="244" stopIfTrue="1">
      <formula>$C$36="Team"</formula>
    </cfRule>
  </conditionalFormatting>
  <conditionalFormatting sqref="L22:L23">
    <cfRule type="expression" dxfId="76" priority="243" stopIfTrue="1">
      <formula>$C$36="Team"</formula>
    </cfRule>
  </conditionalFormatting>
  <conditionalFormatting sqref="L38">
    <cfRule type="expression" dxfId="75" priority="240" stopIfTrue="1">
      <formula>$C$53="Team"</formula>
    </cfRule>
  </conditionalFormatting>
  <conditionalFormatting sqref="L39:L40">
    <cfRule type="expression" dxfId="74" priority="239" stopIfTrue="1">
      <formula>$C$53="Team"</formula>
    </cfRule>
  </conditionalFormatting>
  <conditionalFormatting sqref="L55">
    <cfRule type="expression" dxfId="73" priority="236" stopIfTrue="1">
      <formula>$C$70="Team"</formula>
    </cfRule>
  </conditionalFormatting>
  <conditionalFormatting sqref="L56:L57">
    <cfRule type="expression" dxfId="72" priority="235" stopIfTrue="1">
      <formula>$C$70="Team"</formula>
    </cfRule>
  </conditionalFormatting>
  <conditionalFormatting sqref="L72">
    <cfRule type="expression" dxfId="71" priority="232" stopIfTrue="1">
      <formula>$C$87="Team"</formula>
    </cfRule>
  </conditionalFormatting>
  <conditionalFormatting sqref="L73:L74">
    <cfRule type="expression" dxfId="70" priority="231" stopIfTrue="1">
      <formula>$C$87="Team"</formula>
    </cfRule>
  </conditionalFormatting>
  <conditionalFormatting sqref="L89">
    <cfRule type="expression" dxfId="69" priority="228" stopIfTrue="1">
      <formula>$C$104="Team"</formula>
    </cfRule>
  </conditionalFormatting>
  <conditionalFormatting sqref="L90:L91">
    <cfRule type="expression" dxfId="68" priority="227" stopIfTrue="1">
      <formula>$C$104="Team"</formula>
    </cfRule>
  </conditionalFormatting>
  <conditionalFormatting sqref="L106">
    <cfRule type="expression" dxfId="67" priority="224" stopIfTrue="1">
      <formula>$C$121="Team"</formula>
    </cfRule>
  </conditionalFormatting>
  <conditionalFormatting sqref="L107:L108">
    <cfRule type="expression" dxfId="66" priority="223" stopIfTrue="1">
      <formula>$C$121="Team"</formula>
    </cfRule>
  </conditionalFormatting>
  <conditionalFormatting sqref="L123">
    <cfRule type="expression" dxfId="65" priority="220" stopIfTrue="1">
      <formula>$C$138="Team"</formula>
    </cfRule>
  </conditionalFormatting>
  <conditionalFormatting sqref="L124:L125">
    <cfRule type="expression" dxfId="64" priority="219" stopIfTrue="1">
      <formula>$C$138="Team"</formula>
    </cfRule>
  </conditionalFormatting>
  <conditionalFormatting sqref="L140">
    <cfRule type="expression" dxfId="63" priority="216" stopIfTrue="1">
      <formula>$C$155="Team"</formula>
    </cfRule>
  </conditionalFormatting>
  <conditionalFormatting sqref="L141:L142">
    <cfRule type="expression" dxfId="62" priority="215" stopIfTrue="1">
      <formula>$C$155="Team"</formula>
    </cfRule>
  </conditionalFormatting>
  <conditionalFormatting sqref="L157">
    <cfRule type="expression" dxfId="61" priority="212" stopIfTrue="1">
      <formula>$C$172="Team"</formula>
    </cfRule>
  </conditionalFormatting>
  <conditionalFormatting sqref="L158:L159">
    <cfRule type="expression" dxfId="60" priority="211" stopIfTrue="1">
      <formula>$C$172="Team"</formula>
    </cfRule>
  </conditionalFormatting>
  <conditionalFormatting sqref="L174">
    <cfRule type="expression" dxfId="59" priority="208" stopIfTrue="1">
      <formula>$C$189="Team"</formula>
    </cfRule>
  </conditionalFormatting>
  <conditionalFormatting sqref="L175:L176">
    <cfRule type="expression" dxfId="58" priority="207" stopIfTrue="1">
      <formula>$C$189="Team"</formula>
    </cfRule>
  </conditionalFormatting>
  <conditionalFormatting sqref="L191">
    <cfRule type="expression" dxfId="57" priority="204" stopIfTrue="1">
      <formula>$C$206="Team"</formula>
    </cfRule>
  </conditionalFormatting>
  <conditionalFormatting sqref="L192:L193">
    <cfRule type="expression" dxfId="56" priority="203" stopIfTrue="1">
      <formula>$C$206="Team"</formula>
    </cfRule>
  </conditionalFormatting>
  <conditionalFormatting sqref="L208">
    <cfRule type="expression" dxfId="55" priority="200" stopIfTrue="1">
      <formula>$C$223="Team"</formula>
    </cfRule>
  </conditionalFormatting>
  <conditionalFormatting sqref="L209:L210">
    <cfRule type="expression" dxfId="54" priority="199" stopIfTrue="1">
      <formula>$C$223="Team"</formula>
    </cfRule>
  </conditionalFormatting>
  <conditionalFormatting sqref="L225">
    <cfRule type="expression" dxfId="53" priority="196" stopIfTrue="1">
      <formula>$C$240="Team"</formula>
    </cfRule>
  </conditionalFormatting>
  <conditionalFormatting sqref="L226:L227">
    <cfRule type="expression" dxfId="52" priority="195" stopIfTrue="1">
      <formula>$C$240="Team"</formula>
    </cfRule>
  </conditionalFormatting>
  <conditionalFormatting sqref="L242">
    <cfRule type="expression" dxfId="51" priority="192" stopIfTrue="1">
      <formula>$C$257="Team"</formula>
    </cfRule>
  </conditionalFormatting>
  <conditionalFormatting sqref="L243:L244">
    <cfRule type="expression" dxfId="50" priority="191" stopIfTrue="1">
      <formula>$C$257="Team"</formula>
    </cfRule>
  </conditionalFormatting>
  <conditionalFormatting sqref="L259">
    <cfRule type="expression" dxfId="49" priority="188" stopIfTrue="1">
      <formula>$C$274="Team"</formula>
    </cfRule>
  </conditionalFormatting>
  <conditionalFormatting sqref="L260:L261">
    <cfRule type="expression" dxfId="48" priority="187" stopIfTrue="1">
      <formula>$C$274="Team"</formula>
    </cfRule>
  </conditionalFormatting>
  <pageMargins left="0.25" right="0.25" top="1" bottom="0.25" header="0.25" footer="0.3"/>
  <pageSetup scale="82" fitToHeight="0" orientation="landscape" r:id="rId1"/>
  <headerFooter>
    <oddHeader xml:space="preserve">&amp;C&amp;"-,Bold"OHSAA Boys Division II Sectional Bowling Tournament - Spins Lanes
&amp;14Team Scoring - February 9, 2024
&amp;11Teams are listed in alphabetical order.  See Team Results for order of finish.&amp;14
</oddHeader>
  </headerFooter>
  <rowBreaks count="7" manualBreakCount="7">
    <brk id="37" max="16383" man="1"/>
    <brk id="71" max="16383" man="1"/>
    <brk id="105" max="16383" man="1"/>
    <brk id="139" max="16383" man="1"/>
    <brk id="173" max="16383" man="1"/>
    <brk id="207" max="16383" man="1"/>
    <brk id="24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3"/>
  <sheetViews>
    <sheetView topLeftCell="A41" workbookViewId="0">
      <selection activeCell="A50" sqref="A50:XFD145"/>
    </sheetView>
  </sheetViews>
  <sheetFormatPr defaultRowHeight="14.4" x14ac:dyDescent="0.3"/>
  <cols>
    <col min="1" max="1" width="9.6640625" bestFit="1" customWidth="1"/>
    <col min="2" max="2" width="9.6640625" customWidth="1"/>
    <col min="3" max="3" width="8.44140625" customWidth="1"/>
    <col min="4" max="4" width="8.44140625" bestFit="1" customWidth="1"/>
    <col min="5" max="5" width="9.109375" bestFit="1" customWidth="1"/>
  </cols>
  <sheetData>
    <row r="1" spans="1:5" x14ac:dyDescent="0.3">
      <c r="A1" t="s">
        <v>68</v>
      </c>
      <c r="C1" t="s">
        <v>2</v>
      </c>
      <c r="D1" t="s">
        <v>3</v>
      </c>
      <c r="E1" t="s">
        <v>4</v>
      </c>
    </row>
    <row r="2" spans="1:5" x14ac:dyDescent="0.3">
      <c r="A2" t="str">
        <f>'Enter Scores'!A16</f>
        <v>BUCHTEL</v>
      </c>
      <c r="C2">
        <f>'Enter Scores'!E16</f>
        <v>0</v>
      </c>
      <c r="D2">
        <f>'Enter Scores'!F16</f>
        <v>0</v>
      </c>
      <c r="E2">
        <f>'Enter Scores'!G16</f>
        <v>0</v>
      </c>
    </row>
    <row r="3" spans="1:5" x14ac:dyDescent="0.3">
      <c r="A3" t="str">
        <f>'Enter Scores'!A17</f>
        <v>BUCHTEL</v>
      </c>
      <c r="C3">
        <f>'Enter Scores'!E17</f>
        <v>0</v>
      </c>
      <c r="D3">
        <f>'Enter Scores'!F17</f>
        <v>0</v>
      </c>
      <c r="E3">
        <f>'Enter Scores'!G17</f>
        <v>0</v>
      </c>
    </row>
    <row r="4" spans="1:5" x14ac:dyDescent="0.3">
      <c r="A4" t="str">
        <f>'Enter Scores'!A18</f>
        <v>BUCHTEL</v>
      </c>
      <c r="C4">
        <f>'Enter Scores'!E18</f>
        <v>0</v>
      </c>
      <c r="D4">
        <f>'Enter Scores'!F18</f>
        <v>0</v>
      </c>
      <c r="E4">
        <f>'Enter Scores'!G18</f>
        <v>0</v>
      </c>
    </row>
    <row r="5" spans="1:5" x14ac:dyDescent="0.3">
      <c r="A5" t="str">
        <f>'Enter Scores'!A33</f>
        <v>CANTON CENTRAL CATHOLIC</v>
      </c>
      <c r="C5">
        <f>'Enter Scores'!E33</f>
        <v>0</v>
      </c>
      <c r="D5">
        <f>'Enter Scores'!F33</f>
        <v>116</v>
      </c>
      <c r="E5">
        <f>'Enter Scores'!G33</f>
        <v>0</v>
      </c>
    </row>
    <row r="6" spans="1:5" x14ac:dyDescent="0.3">
      <c r="A6" t="str">
        <f>'Enter Scores'!A34</f>
        <v>CANTON CENTRAL CATHOLIC</v>
      </c>
      <c r="C6">
        <f>'Enter Scores'!E34</f>
        <v>0</v>
      </c>
      <c r="D6">
        <f>'Enter Scores'!F34</f>
        <v>0</v>
      </c>
      <c r="E6">
        <f>'Enter Scores'!G34</f>
        <v>0</v>
      </c>
    </row>
    <row r="7" spans="1:5" x14ac:dyDescent="0.3">
      <c r="A7" t="str">
        <f>'Enter Scores'!A35</f>
        <v>CANTON CENTRAL CATHOLIC</v>
      </c>
      <c r="C7">
        <f>'Enter Scores'!E35</f>
        <v>0</v>
      </c>
      <c r="D7">
        <f>'Enter Scores'!F35</f>
        <v>0</v>
      </c>
      <c r="E7">
        <f>'Enter Scores'!G35</f>
        <v>0</v>
      </c>
    </row>
    <row r="8" spans="1:5" x14ac:dyDescent="0.3">
      <c r="A8" t="str">
        <f>'Enter Scores'!A50</f>
        <v>CANTON SOUTH</v>
      </c>
      <c r="C8">
        <f>'Enter Scores'!E50</f>
        <v>0</v>
      </c>
      <c r="D8">
        <f>'Enter Scores'!F50</f>
        <v>0</v>
      </c>
      <c r="E8">
        <f>'Enter Scores'!G50</f>
        <v>0</v>
      </c>
    </row>
    <row r="9" spans="1:5" x14ac:dyDescent="0.3">
      <c r="A9" t="str">
        <f>'Enter Scores'!A51</f>
        <v>CANTON SOUTH</v>
      </c>
      <c r="C9">
        <f>'Enter Scores'!E51</f>
        <v>0</v>
      </c>
      <c r="D9">
        <f>'Enter Scores'!F51</f>
        <v>0</v>
      </c>
      <c r="E9">
        <f>'Enter Scores'!G51</f>
        <v>0</v>
      </c>
    </row>
    <row r="10" spans="1:5" x14ac:dyDescent="0.3">
      <c r="A10" t="str">
        <f>'Enter Scores'!A52</f>
        <v>CANTON SOUTH</v>
      </c>
      <c r="C10">
        <f>'Enter Scores'!E52</f>
        <v>0</v>
      </c>
      <c r="D10">
        <f>'Enter Scores'!F52</f>
        <v>0</v>
      </c>
      <c r="E10">
        <f>'Enter Scores'!G52</f>
        <v>0</v>
      </c>
    </row>
    <row r="11" spans="1:5" x14ac:dyDescent="0.3">
      <c r="A11" t="str">
        <f>'Enter Scores'!A67</f>
        <v>CRESTWOOD</v>
      </c>
      <c r="C11">
        <f>'Enter Scores'!E67</f>
        <v>0</v>
      </c>
      <c r="D11">
        <f>'Enter Scores'!F67</f>
        <v>0</v>
      </c>
      <c r="E11">
        <f>'Enter Scores'!G67</f>
        <v>0</v>
      </c>
    </row>
    <row r="12" spans="1:5" x14ac:dyDescent="0.3">
      <c r="A12" t="str">
        <f>'Enter Scores'!A68</f>
        <v>CRESTWOOD</v>
      </c>
      <c r="C12">
        <f>'Enter Scores'!E68</f>
        <v>0</v>
      </c>
      <c r="D12">
        <f>'Enter Scores'!F68</f>
        <v>0</v>
      </c>
      <c r="E12">
        <f>'Enter Scores'!G68</f>
        <v>0</v>
      </c>
    </row>
    <row r="13" spans="1:5" x14ac:dyDescent="0.3">
      <c r="A13" t="str">
        <f>'Enter Scores'!A69</f>
        <v>CRESTWOOD</v>
      </c>
      <c r="C13">
        <f>'Enter Scores'!E69</f>
        <v>0</v>
      </c>
      <c r="D13">
        <f>'Enter Scores'!F69</f>
        <v>0</v>
      </c>
      <c r="E13">
        <f>'Enter Scores'!G69</f>
        <v>0</v>
      </c>
    </row>
    <row r="14" spans="1:5" x14ac:dyDescent="0.3">
      <c r="A14" t="str">
        <f>'Enter Scores'!A84</f>
        <v>CUY. VALLEY CHRISTIAN ACAD.</v>
      </c>
      <c r="C14">
        <f>'Enter Scores'!E84</f>
        <v>146</v>
      </c>
      <c r="D14">
        <f>'Enter Scores'!F84</f>
        <v>0</v>
      </c>
      <c r="E14">
        <f>'Enter Scores'!G84</f>
        <v>135</v>
      </c>
    </row>
    <row r="15" spans="1:5" x14ac:dyDescent="0.3">
      <c r="A15" t="str">
        <f>'Enter Scores'!A85</f>
        <v>CUY. VALLEY CHRISTIAN ACAD.</v>
      </c>
      <c r="C15">
        <f>'Enter Scores'!E85</f>
        <v>0</v>
      </c>
      <c r="D15">
        <f>'Enter Scores'!F85</f>
        <v>0</v>
      </c>
      <c r="E15">
        <f>'Enter Scores'!G85</f>
        <v>135</v>
      </c>
    </row>
    <row r="16" spans="1:5" x14ac:dyDescent="0.3">
      <c r="A16" t="str">
        <f>'Enter Scores'!A86</f>
        <v>CUY. VALLEY CHRISTIAN ACAD.</v>
      </c>
      <c r="C16">
        <f>'Enter Scores'!E86</f>
        <v>0</v>
      </c>
      <c r="D16">
        <f>'Enter Scores'!F86</f>
        <v>0</v>
      </c>
      <c r="E16">
        <f>'Enter Scores'!G86</f>
        <v>0</v>
      </c>
    </row>
    <row r="17" spans="1:5" x14ac:dyDescent="0.3">
      <c r="A17" t="str">
        <f>'Enter Scores'!A101</f>
        <v>EAST CANTON</v>
      </c>
      <c r="C17">
        <f>'Enter Scores'!E101</f>
        <v>0</v>
      </c>
      <c r="D17">
        <f>'Enter Scores'!F101</f>
        <v>0</v>
      </c>
      <c r="E17">
        <f>'Enter Scores'!G101</f>
        <v>0</v>
      </c>
    </row>
    <row r="18" spans="1:5" x14ac:dyDescent="0.3">
      <c r="A18" t="str">
        <f>'Enter Scores'!A102</f>
        <v>EAST CANTON</v>
      </c>
      <c r="C18">
        <f>'Enter Scores'!E102</f>
        <v>0</v>
      </c>
      <c r="D18">
        <f>'Enter Scores'!F102</f>
        <v>0</v>
      </c>
      <c r="E18">
        <f>'Enter Scores'!G102</f>
        <v>0</v>
      </c>
    </row>
    <row r="19" spans="1:5" x14ac:dyDescent="0.3">
      <c r="A19" t="str">
        <f>'Enter Scores'!A103</f>
        <v>EAST CANTON</v>
      </c>
      <c r="C19">
        <f>'Enter Scores'!E103</f>
        <v>0</v>
      </c>
      <c r="D19">
        <f>'Enter Scores'!F103</f>
        <v>0</v>
      </c>
      <c r="E19">
        <f>'Enter Scores'!G103</f>
        <v>0</v>
      </c>
    </row>
    <row r="20" spans="1:5" x14ac:dyDescent="0.3">
      <c r="A20" t="str">
        <f>'Enter Scores'!A118</f>
        <v>FIELD</v>
      </c>
      <c r="C20">
        <f>'Enter Scores'!E118</f>
        <v>0</v>
      </c>
      <c r="D20">
        <f>'Enter Scores'!F118</f>
        <v>0</v>
      </c>
      <c r="E20">
        <f>'Enter Scores'!G118</f>
        <v>0</v>
      </c>
    </row>
    <row r="21" spans="1:5" x14ac:dyDescent="0.3">
      <c r="A21" t="str">
        <f>'Enter Scores'!A119</f>
        <v>FIELD</v>
      </c>
      <c r="C21">
        <f>'Enter Scores'!E119</f>
        <v>0</v>
      </c>
      <c r="D21">
        <f>'Enter Scores'!F119</f>
        <v>0</v>
      </c>
      <c r="E21">
        <f>'Enter Scores'!G119</f>
        <v>0</v>
      </c>
    </row>
    <row r="22" spans="1:5" x14ac:dyDescent="0.3">
      <c r="A22" t="str">
        <f>'Enter Scores'!A120</f>
        <v>FIELD</v>
      </c>
      <c r="C22">
        <f>'Enter Scores'!E120</f>
        <v>0</v>
      </c>
      <c r="D22">
        <f>'Enter Scores'!F120</f>
        <v>0</v>
      </c>
      <c r="E22">
        <f>'Enter Scores'!G120</f>
        <v>0</v>
      </c>
    </row>
    <row r="23" spans="1:5" x14ac:dyDescent="0.3">
      <c r="A23" t="str">
        <f>'Enter Scores'!A135</f>
        <v>GARFIELD</v>
      </c>
      <c r="C23">
        <f>'Enter Scores'!E135</f>
        <v>0</v>
      </c>
      <c r="D23">
        <f>'Enter Scores'!F135</f>
        <v>0</v>
      </c>
      <c r="E23">
        <f>'Enter Scores'!G135</f>
        <v>0</v>
      </c>
    </row>
    <row r="24" spans="1:5" x14ac:dyDescent="0.3">
      <c r="A24" t="str">
        <f>'Enter Scores'!A136</f>
        <v>GARFIELD</v>
      </c>
      <c r="C24">
        <f>'Enter Scores'!E136</f>
        <v>0</v>
      </c>
      <c r="D24">
        <f>'Enter Scores'!F136</f>
        <v>0</v>
      </c>
      <c r="E24">
        <f>'Enter Scores'!G136</f>
        <v>0</v>
      </c>
    </row>
    <row r="25" spans="1:5" x14ac:dyDescent="0.3">
      <c r="A25" t="str">
        <f>'Enter Scores'!A137</f>
        <v>GARFIELD</v>
      </c>
      <c r="C25">
        <f>'Enter Scores'!E137</f>
        <v>0</v>
      </c>
      <c r="D25">
        <f>'Enter Scores'!F137</f>
        <v>0</v>
      </c>
      <c r="E25">
        <f>'Enter Scores'!G137</f>
        <v>0</v>
      </c>
    </row>
    <row r="26" spans="1:5" x14ac:dyDescent="0.3">
      <c r="A26" t="str">
        <f>'Enter Scores'!A152</f>
        <v>LAKE CENTER CHRISTIAN</v>
      </c>
      <c r="C26">
        <f>'Enter Scores'!E152</f>
        <v>127</v>
      </c>
      <c r="D26">
        <f>'Enter Scores'!F152</f>
        <v>0</v>
      </c>
      <c r="E26">
        <f>'Enter Scores'!G152</f>
        <v>113</v>
      </c>
    </row>
    <row r="27" spans="1:5" x14ac:dyDescent="0.3">
      <c r="A27" t="str">
        <f>'Enter Scores'!A153</f>
        <v>LAKE CENTER CHRISTIAN</v>
      </c>
      <c r="C27">
        <f>'Enter Scores'!E153</f>
        <v>0</v>
      </c>
      <c r="D27">
        <f>'Enter Scores'!F153</f>
        <v>0</v>
      </c>
      <c r="E27">
        <f>'Enter Scores'!G153</f>
        <v>144</v>
      </c>
    </row>
    <row r="28" spans="1:5" x14ac:dyDescent="0.3">
      <c r="A28" t="str">
        <f>'Enter Scores'!A154</f>
        <v>LAKE CENTER CHRISTIAN</v>
      </c>
      <c r="C28">
        <f>'Enter Scores'!E154</f>
        <v>0</v>
      </c>
      <c r="D28">
        <f>'Enter Scores'!F154</f>
        <v>0</v>
      </c>
      <c r="E28">
        <f>'Enter Scores'!G154</f>
        <v>0</v>
      </c>
    </row>
    <row r="29" spans="1:5" x14ac:dyDescent="0.3">
      <c r="A29" t="str">
        <f>'Enter Scores'!A169</f>
        <v>RAVENNA</v>
      </c>
      <c r="C29">
        <f>'Enter Scores'!E169</f>
        <v>0</v>
      </c>
      <c r="D29">
        <f>'Enter Scores'!F169</f>
        <v>0</v>
      </c>
      <c r="E29">
        <f>'Enter Scores'!G169</f>
        <v>0</v>
      </c>
    </row>
    <row r="30" spans="1:5" x14ac:dyDescent="0.3">
      <c r="A30" t="str">
        <f>'Enter Scores'!A170</f>
        <v>RAVENNA</v>
      </c>
      <c r="C30">
        <f>'Enter Scores'!E170</f>
        <v>0</v>
      </c>
      <c r="D30">
        <f>'Enter Scores'!F170</f>
        <v>0</v>
      </c>
      <c r="E30">
        <f>'Enter Scores'!G170</f>
        <v>0</v>
      </c>
    </row>
    <row r="31" spans="1:5" x14ac:dyDescent="0.3">
      <c r="A31" t="str">
        <f>'Enter Scores'!A171</f>
        <v>RAVENNA</v>
      </c>
      <c r="C31">
        <f>'Enter Scores'!E171</f>
        <v>0</v>
      </c>
      <c r="D31">
        <f>'Enter Scores'!F171</f>
        <v>0</v>
      </c>
      <c r="E31">
        <f>'Enter Scores'!G171</f>
        <v>0</v>
      </c>
    </row>
    <row r="32" spans="1:5" x14ac:dyDescent="0.3">
      <c r="A32" t="str">
        <f>'Enter Scores'!A186</f>
        <v>ROOTSTOWN</v>
      </c>
      <c r="C32">
        <f>'Enter Scores'!E186</f>
        <v>0</v>
      </c>
      <c r="D32">
        <f>'Enter Scores'!F186</f>
        <v>0</v>
      </c>
      <c r="E32">
        <f>'Enter Scores'!G186</f>
        <v>0</v>
      </c>
    </row>
    <row r="33" spans="1:5" x14ac:dyDescent="0.3">
      <c r="A33" t="str">
        <f>'Enter Scores'!A187</f>
        <v>ROOTSTOWN</v>
      </c>
      <c r="C33">
        <f>'Enter Scores'!E187</f>
        <v>0</v>
      </c>
      <c r="D33">
        <f>'Enter Scores'!F187</f>
        <v>0</v>
      </c>
      <c r="E33">
        <f>'Enter Scores'!G187</f>
        <v>0</v>
      </c>
    </row>
    <row r="34" spans="1:5" x14ac:dyDescent="0.3">
      <c r="A34" t="str">
        <f>'Enter Scores'!A188</f>
        <v>ROOTSTOWN</v>
      </c>
      <c r="C34">
        <f>'Enter Scores'!E188</f>
        <v>0</v>
      </c>
      <c r="D34">
        <f>'Enter Scores'!F188</f>
        <v>0</v>
      </c>
      <c r="E34">
        <f>'Enter Scores'!G188</f>
        <v>0</v>
      </c>
    </row>
    <row r="35" spans="1:5" x14ac:dyDescent="0.3">
      <c r="A35" t="str">
        <f>'Enter Scores'!A203</f>
        <v>SPRINGFIELD</v>
      </c>
      <c r="C35">
        <f>'Enter Scores'!E203</f>
        <v>0</v>
      </c>
      <c r="D35">
        <f>'Enter Scores'!F203</f>
        <v>0</v>
      </c>
      <c r="E35">
        <f>'Enter Scores'!G203</f>
        <v>0</v>
      </c>
    </row>
    <row r="36" spans="1:5" x14ac:dyDescent="0.3">
      <c r="A36" t="str">
        <f>'Enter Scores'!A204</f>
        <v>SPRINGFIELD</v>
      </c>
      <c r="C36">
        <f>'Enter Scores'!E204</f>
        <v>0</v>
      </c>
      <c r="D36">
        <f>'Enter Scores'!F204</f>
        <v>0</v>
      </c>
      <c r="E36">
        <f>'Enter Scores'!G204</f>
        <v>0</v>
      </c>
    </row>
    <row r="37" spans="1:5" x14ac:dyDescent="0.3">
      <c r="A37" t="str">
        <f>'Enter Scores'!A205</f>
        <v>SPRINGFIELD</v>
      </c>
      <c r="C37">
        <f>'Enter Scores'!E205</f>
        <v>0</v>
      </c>
      <c r="D37">
        <f>'Enter Scores'!F205</f>
        <v>0</v>
      </c>
      <c r="E37">
        <f>'Enter Scores'!G205</f>
        <v>0</v>
      </c>
    </row>
    <row r="38" spans="1:5" x14ac:dyDescent="0.3">
      <c r="A38" t="str">
        <f>'Enter Scores'!A220</f>
        <v>TRIWAY</v>
      </c>
      <c r="C38">
        <f>'Enter Scores'!E220</f>
        <v>0</v>
      </c>
      <c r="D38">
        <f>'Enter Scores'!F220</f>
        <v>124</v>
      </c>
      <c r="E38">
        <f>'Enter Scores'!G220</f>
        <v>0</v>
      </c>
    </row>
    <row r="39" spans="1:5" x14ac:dyDescent="0.3">
      <c r="A39" t="str">
        <f>'Enter Scores'!A221</f>
        <v>TRIWAY</v>
      </c>
      <c r="C39">
        <f>'Enter Scores'!E221</f>
        <v>0</v>
      </c>
      <c r="D39">
        <f>'Enter Scores'!F221</f>
        <v>0</v>
      </c>
      <c r="E39">
        <f>'Enter Scores'!G221</f>
        <v>0</v>
      </c>
    </row>
    <row r="40" spans="1:5" x14ac:dyDescent="0.3">
      <c r="A40" t="str">
        <f>'Enter Scores'!A222</f>
        <v>TRIWAY</v>
      </c>
      <c r="C40">
        <f>'Enter Scores'!E222</f>
        <v>0</v>
      </c>
      <c r="D40">
        <f>'Enter Scores'!F222</f>
        <v>0</v>
      </c>
      <c r="E40">
        <f>'Enter Scores'!G222</f>
        <v>0</v>
      </c>
    </row>
    <row r="41" spans="1:5" x14ac:dyDescent="0.3">
      <c r="A41" t="str">
        <f>'Enter Scores'!A237</f>
        <v/>
      </c>
      <c r="C41">
        <f>'Enter Scores'!E237</f>
        <v>0</v>
      </c>
      <c r="D41">
        <f>'Enter Scores'!F237</f>
        <v>0</v>
      </c>
      <c r="E41">
        <f>'Enter Scores'!G237</f>
        <v>0</v>
      </c>
    </row>
    <row r="42" spans="1:5" x14ac:dyDescent="0.3">
      <c r="A42" t="str">
        <f>'Enter Scores'!A238</f>
        <v/>
      </c>
      <c r="C42">
        <f>'Enter Scores'!E238</f>
        <v>0</v>
      </c>
      <c r="D42">
        <f>'Enter Scores'!F238</f>
        <v>0</v>
      </c>
      <c r="E42">
        <f>'Enter Scores'!G238</f>
        <v>0</v>
      </c>
    </row>
    <row r="43" spans="1:5" x14ac:dyDescent="0.3">
      <c r="A43" t="str">
        <f>'Enter Scores'!A239</f>
        <v/>
      </c>
      <c r="C43">
        <f>'Enter Scores'!E239</f>
        <v>0</v>
      </c>
      <c r="D43">
        <f>'Enter Scores'!F239</f>
        <v>0</v>
      </c>
      <c r="E43">
        <f>'Enter Scores'!G239</f>
        <v>0</v>
      </c>
    </row>
    <row r="44" spans="1:5" x14ac:dyDescent="0.3">
      <c r="A44" t="str">
        <f>'Enter Scores'!A254</f>
        <v>UNITED</v>
      </c>
      <c r="C44">
        <f>'Enter Scores'!E254</f>
        <v>0</v>
      </c>
      <c r="D44">
        <f>'Enter Scores'!F254</f>
        <v>0</v>
      </c>
      <c r="E44">
        <f>'Enter Scores'!G254</f>
        <v>0</v>
      </c>
    </row>
    <row r="45" spans="1:5" x14ac:dyDescent="0.3">
      <c r="A45" t="str">
        <f>'Enter Scores'!A255</f>
        <v>UNITED</v>
      </c>
      <c r="C45">
        <f>'Enter Scores'!E255</f>
        <v>0</v>
      </c>
      <c r="D45">
        <f>'Enter Scores'!F255</f>
        <v>0</v>
      </c>
      <c r="E45">
        <f>'Enter Scores'!G255</f>
        <v>0</v>
      </c>
    </row>
    <row r="46" spans="1:5" x14ac:dyDescent="0.3">
      <c r="A46" t="str">
        <f>'Enter Scores'!A256</f>
        <v>UNITED</v>
      </c>
      <c r="C46">
        <f>'Enter Scores'!E256</f>
        <v>0</v>
      </c>
      <c r="D46">
        <f>'Enter Scores'!F256</f>
        <v>0</v>
      </c>
      <c r="E46">
        <f>'Enter Scores'!G256</f>
        <v>0</v>
      </c>
    </row>
    <row r="47" spans="1:5" x14ac:dyDescent="0.3">
      <c r="A47" t="str">
        <f>'Enter Scores'!A271</f>
        <v>WOODRIDGE</v>
      </c>
      <c r="C47">
        <f>'Enter Scores'!E271</f>
        <v>0</v>
      </c>
      <c r="D47">
        <f>'Enter Scores'!F271</f>
        <v>0</v>
      </c>
      <c r="E47">
        <f>'Enter Scores'!G271</f>
        <v>162</v>
      </c>
    </row>
    <row r="48" spans="1:5" x14ac:dyDescent="0.3">
      <c r="A48" t="str">
        <f>'Enter Scores'!A272</f>
        <v>WOODRIDGE</v>
      </c>
      <c r="C48">
        <f>'Enter Scores'!E272</f>
        <v>0</v>
      </c>
      <c r="D48">
        <f>'Enter Scores'!F272</f>
        <v>0</v>
      </c>
      <c r="E48">
        <f>'Enter Scores'!G272</f>
        <v>0</v>
      </c>
    </row>
    <row r="49" spans="1:6" x14ac:dyDescent="0.3">
      <c r="A49" t="str">
        <f>'Enter Scores'!A273</f>
        <v>WOODRIDGE</v>
      </c>
      <c r="C49">
        <f>'Enter Scores'!E273</f>
        <v>0</v>
      </c>
      <c r="D49">
        <f>'Enter Scores'!F273</f>
        <v>0</v>
      </c>
      <c r="E49">
        <f>'Enter Scores'!G273</f>
        <v>0</v>
      </c>
    </row>
    <row r="52" spans="1:6" x14ac:dyDescent="0.3">
      <c r="A52" t="s">
        <v>69</v>
      </c>
      <c r="C52">
        <f>SUM(C2:C49)</f>
        <v>273</v>
      </c>
      <c r="D52">
        <f>SUM(D2:D49)</f>
        <v>240</v>
      </c>
      <c r="E52">
        <f>SUM(E2:E49)</f>
        <v>689</v>
      </c>
      <c r="F52">
        <f>SUM(C52:E52)</f>
        <v>1202</v>
      </c>
    </row>
    <row r="53" spans="1:6" x14ac:dyDescent="0.3">
      <c r="A53" t="s">
        <v>71</v>
      </c>
      <c r="C53">
        <f>COUNTIF(C2:C49, "&gt;0")</f>
        <v>2</v>
      </c>
      <c r="D53">
        <f>COUNTIF(D2:D49, "&gt;0")</f>
        <v>2</v>
      </c>
      <c r="E53">
        <f>COUNTIF(E2:E49, "&gt;0")</f>
        <v>5</v>
      </c>
      <c r="F53">
        <f>SUM(C53:E53)</f>
        <v>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50"/>
  <sheetViews>
    <sheetView topLeftCell="U1" workbookViewId="0">
      <selection activeCell="AE14" sqref="AE14"/>
    </sheetView>
  </sheetViews>
  <sheetFormatPr defaultColWidth="36" defaultRowHeight="14.4" x14ac:dyDescent="0.3"/>
  <cols>
    <col min="1" max="1" width="9.109375" bestFit="1" customWidth="1"/>
    <col min="2" max="2" width="28.109375" bestFit="1" customWidth="1"/>
    <col min="3" max="3" width="9.5546875" bestFit="1" customWidth="1"/>
    <col min="4" max="4" width="20.33203125" bestFit="1" customWidth="1"/>
    <col min="5" max="5" width="12.44140625" bestFit="1" customWidth="1"/>
    <col min="6" max="6" width="32.44140625" bestFit="1" customWidth="1"/>
    <col min="7" max="7" width="20.33203125" bestFit="1" customWidth="1"/>
    <col min="8" max="8" width="15.33203125" bestFit="1" customWidth="1"/>
    <col min="9" max="9" width="31.5546875" bestFit="1" customWidth="1"/>
    <col min="10" max="10" width="18.33203125" bestFit="1" customWidth="1"/>
    <col min="11" max="11" width="17.88671875" bestFit="1" customWidth="1"/>
    <col min="12" max="12" width="13.44140625" bestFit="1" customWidth="1"/>
    <col min="13" max="13" width="18.33203125" bestFit="1" customWidth="1"/>
    <col min="14" max="14" width="17.88671875" bestFit="1" customWidth="1"/>
    <col min="15" max="15" width="13.44140625" bestFit="1" customWidth="1"/>
    <col min="16" max="16" width="18.33203125" bestFit="1" customWidth="1"/>
    <col min="17" max="17" width="20" bestFit="1" customWidth="1"/>
    <col min="18" max="18" width="13.88671875" bestFit="1" customWidth="1"/>
    <col min="19" max="19" width="18.33203125" bestFit="1" customWidth="1"/>
    <col min="20" max="20" width="17.88671875" bestFit="1" customWidth="1"/>
    <col min="21" max="21" width="13.88671875" bestFit="1" customWidth="1"/>
    <col min="22" max="22" width="18.33203125" bestFit="1" customWidth="1"/>
    <col min="23" max="23" width="17.88671875" bestFit="1" customWidth="1"/>
    <col min="24" max="24" width="13.88671875" bestFit="1" customWidth="1"/>
    <col min="25" max="25" width="18.33203125" bestFit="1" customWidth="1"/>
    <col min="26" max="26" width="17.88671875" bestFit="1" customWidth="1"/>
    <col min="27" max="27" width="13.88671875" bestFit="1" customWidth="1"/>
    <col min="28" max="28" width="18.33203125" bestFit="1" customWidth="1"/>
    <col min="29" max="29" width="17.88671875" bestFit="1" customWidth="1"/>
    <col min="30" max="30" width="13.88671875" bestFit="1" customWidth="1"/>
    <col min="31" max="31" width="18.33203125" bestFit="1" customWidth="1"/>
    <col min="32" max="32" width="17.88671875" bestFit="1" customWidth="1"/>
    <col min="33" max="33" width="13.88671875" bestFit="1" customWidth="1"/>
    <col min="34" max="34" width="18.44140625" bestFit="1" customWidth="1"/>
    <col min="35" max="35" width="32.44140625" bestFit="1" customWidth="1"/>
    <col min="36" max="36" width="9.33203125" bestFit="1" customWidth="1"/>
  </cols>
  <sheetData>
    <row r="1" spans="1:36" s="3" customFormat="1" x14ac:dyDescent="0.3">
      <c r="A1" s="3" t="s">
        <v>28</v>
      </c>
      <c r="B1" s="3" t="s">
        <v>12</v>
      </c>
      <c r="C1" s="3" t="s">
        <v>13</v>
      </c>
      <c r="D1" s="3" t="s">
        <v>32</v>
      </c>
      <c r="E1" s="3" t="s">
        <v>33</v>
      </c>
      <c r="F1" s="3" t="s">
        <v>34</v>
      </c>
      <c r="G1" s="3" t="s">
        <v>29</v>
      </c>
      <c r="H1" s="3" t="s">
        <v>30</v>
      </c>
      <c r="I1" s="3" t="s">
        <v>31</v>
      </c>
      <c r="J1" s="3" t="s">
        <v>35</v>
      </c>
      <c r="K1" s="3" t="s">
        <v>36</v>
      </c>
      <c r="L1" s="3" t="s">
        <v>14</v>
      </c>
      <c r="M1" s="3" t="s">
        <v>37</v>
      </c>
      <c r="N1" s="3" t="s">
        <v>38</v>
      </c>
      <c r="O1" s="3" t="s">
        <v>15</v>
      </c>
      <c r="P1" s="3" t="s">
        <v>39</v>
      </c>
      <c r="Q1" s="3" t="s">
        <v>40</v>
      </c>
      <c r="R1" s="3" t="s">
        <v>16</v>
      </c>
      <c r="S1" s="3" t="s">
        <v>41</v>
      </c>
      <c r="T1" s="3" t="s">
        <v>42</v>
      </c>
      <c r="U1" s="3" t="s">
        <v>17</v>
      </c>
      <c r="V1" s="3" t="s">
        <v>43</v>
      </c>
      <c r="W1" s="3" t="s">
        <v>44</v>
      </c>
      <c r="X1" s="3" t="s">
        <v>18</v>
      </c>
      <c r="Y1" s="3" t="s">
        <v>45</v>
      </c>
      <c r="Z1" s="3" t="s">
        <v>46</v>
      </c>
      <c r="AA1" s="3" t="s">
        <v>19</v>
      </c>
      <c r="AB1" s="3" t="s">
        <v>47</v>
      </c>
      <c r="AC1" s="3" t="s">
        <v>48</v>
      </c>
      <c r="AD1" s="3" t="s">
        <v>20</v>
      </c>
      <c r="AE1" s="3" t="s">
        <v>49</v>
      </c>
      <c r="AF1" s="3" t="s">
        <v>50</v>
      </c>
      <c r="AG1" s="3" t="s">
        <v>21</v>
      </c>
      <c r="AH1" s="3" t="s">
        <v>79</v>
      </c>
      <c r="AI1" s="3" t="s">
        <v>80</v>
      </c>
    </row>
    <row r="2" spans="1:36" x14ac:dyDescent="0.3">
      <c r="A2" s="97">
        <v>274</v>
      </c>
      <c r="B2" s="98" t="s">
        <v>81</v>
      </c>
      <c r="C2" s="98" t="s">
        <v>82</v>
      </c>
      <c r="D2" s="98" t="s">
        <v>83</v>
      </c>
      <c r="E2" s="98" t="s">
        <v>84</v>
      </c>
      <c r="F2" s="98" t="s">
        <v>85</v>
      </c>
      <c r="G2" s="98" t="s">
        <v>86</v>
      </c>
      <c r="H2" s="98" t="s">
        <v>87</v>
      </c>
      <c r="I2" s="98" t="s">
        <v>88</v>
      </c>
      <c r="J2" s="98" t="s">
        <v>89</v>
      </c>
      <c r="K2" s="98" t="s">
        <v>90</v>
      </c>
      <c r="L2" s="98" t="s">
        <v>91</v>
      </c>
      <c r="M2" s="98" t="s">
        <v>92</v>
      </c>
      <c r="N2" s="98" t="s">
        <v>93</v>
      </c>
      <c r="O2" s="98" t="s">
        <v>91</v>
      </c>
      <c r="P2" s="98" t="s">
        <v>94</v>
      </c>
      <c r="Q2" s="98" t="s">
        <v>95</v>
      </c>
      <c r="R2" s="98" t="s">
        <v>91</v>
      </c>
      <c r="S2" s="98" t="s">
        <v>96</v>
      </c>
      <c r="T2" s="98" t="s">
        <v>97</v>
      </c>
      <c r="U2" s="98" t="s">
        <v>98</v>
      </c>
      <c r="V2" s="98" t="s">
        <v>99</v>
      </c>
      <c r="W2" s="98" t="s">
        <v>95</v>
      </c>
      <c r="X2" s="98" t="s">
        <v>98</v>
      </c>
      <c r="Y2" s="98" t="s">
        <v>100</v>
      </c>
      <c r="Z2" s="98" t="s">
        <v>101</v>
      </c>
      <c r="AA2" s="98" t="s">
        <v>98</v>
      </c>
      <c r="AB2" s="98" t="s">
        <v>86</v>
      </c>
      <c r="AC2" s="98" t="s">
        <v>86</v>
      </c>
      <c r="AD2" s="98"/>
      <c r="AE2" s="98" t="s">
        <v>86</v>
      </c>
      <c r="AF2" s="98" t="s">
        <v>86</v>
      </c>
      <c r="AG2" s="98"/>
      <c r="AH2" s="98" t="s">
        <v>102</v>
      </c>
      <c r="AI2" s="98" t="s">
        <v>85</v>
      </c>
      <c r="AJ2" s="99">
        <v>45320.311932870398</v>
      </c>
    </row>
    <row r="3" spans="1:36" x14ac:dyDescent="0.3">
      <c r="A3" s="97">
        <v>340</v>
      </c>
      <c r="B3" s="98" t="s">
        <v>103</v>
      </c>
      <c r="C3" s="98" t="s">
        <v>82</v>
      </c>
      <c r="D3" s="98" t="s">
        <v>104</v>
      </c>
      <c r="E3" s="98" t="s">
        <v>105</v>
      </c>
      <c r="F3" s="98" t="s">
        <v>106</v>
      </c>
      <c r="G3" s="98" t="s">
        <v>107</v>
      </c>
      <c r="H3" s="98" t="s">
        <v>108</v>
      </c>
      <c r="I3" s="98" t="s">
        <v>109</v>
      </c>
      <c r="J3" s="98" t="s">
        <v>110</v>
      </c>
      <c r="K3" s="98" t="s">
        <v>111</v>
      </c>
      <c r="L3" s="98" t="s">
        <v>98</v>
      </c>
      <c r="M3" s="98" t="s">
        <v>110</v>
      </c>
      <c r="N3" s="98" t="s">
        <v>112</v>
      </c>
      <c r="O3" s="98" t="s">
        <v>98</v>
      </c>
      <c r="P3" s="98" t="s">
        <v>113</v>
      </c>
      <c r="Q3" s="98" t="s">
        <v>114</v>
      </c>
      <c r="R3" s="98" t="s">
        <v>98</v>
      </c>
      <c r="S3" s="98" t="s">
        <v>115</v>
      </c>
      <c r="T3" s="98" t="s">
        <v>116</v>
      </c>
      <c r="U3" s="98" t="s">
        <v>117</v>
      </c>
      <c r="V3" s="98" t="s">
        <v>118</v>
      </c>
      <c r="W3" s="98" t="s">
        <v>116</v>
      </c>
      <c r="X3" s="98" t="s">
        <v>91</v>
      </c>
      <c r="Y3" s="98" t="s">
        <v>119</v>
      </c>
      <c r="Z3" s="98" t="s">
        <v>120</v>
      </c>
      <c r="AA3" s="98" t="s">
        <v>98</v>
      </c>
      <c r="AB3" s="98" t="s">
        <v>121</v>
      </c>
      <c r="AC3" s="98" t="s">
        <v>122</v>
      </c>
      <c r="AD3" s="98" t="s">
        <v>91</v>
      </c>
      <c r="AE3" s="98" t="s">
        <v>123</v>
      </c>
      <c r="AF3" s="98" t="s">
        <v>124</v>
      </c>
      <c r="AG3" s="98" t="s">
        <v>117</v>
      </c>
      <c r="AH3" s="98" t="s">
        <v>125</v>
      </c>
      <c r="AI3" s="98" t="s">
        <v>126</v>
      </c>
      <c r="AJ3" s="99">
        <v>45317.360717592601</v>
      </c>
    </row>
    <row r="4" spans="1:36" x14ac:dyDescent="0.3">
      <c r="A4" s="97">
        <v>1432</v>
      </c>
      <c r="B4" s="98" t="s">
        <v>127</v>
      </c>
      <c r="C4" s="98" t="s">
        <v>82</v>
      </c>
      <c r="D4" s="98" t="s">
        <v>128</v>
      </c>
      <c r="E4" s="98" t="s">
        <v>129</v>
      </c>
      <c r="F4" s="98" t="s">
        <v>130</v>
      </c>
      <c r="G4" s="98" t="s">
        <v>131</v>
      </c>
      <c r="H4" s="98" t="s">
        <v>132</v>
      </c>
      <c r="I4" s="98" t="s">
        <v>133</v>
      </c>
      <c r="J4" s="98" t="s">
        <v>134</v>
      </c>
      <c r="K4" s="98" t="s">
        <v>135</v>
      </c>
      <c r="L4" s="98" t="s">
        <v>98</v>
      </c>
      <c r="M4" s="98" t="s">
        <v>136</v>
      </c>
      <c r="N4" s="98" t="s">
        <v>137</v>
      </c>
      <c r="O4" s="98" t="s">
        <v>91</v>
      </c>
      <c r="P4" s="98" t="s">
        <v>138</v>
      </c>
      <c r="Q4" s="98" t="s">
        <v>139</v>
      </c>
      <c r="R4" s="98" t="s">
        <v>117</v>
      </c>
      <c r="S4" s="98" t="s">
        <v>140</v>
      </c>
      <c r="T4" s="98" t="s">
        <v>141</v>
      </c>
      <c r="U4" s="98" t="s">
        <v>91</v>
      </c>
      <c r="V4" s="98" t="s">
        <v>142</v>
      </c>
      <c r="W4" s="98" t="s">
        <v>143</v>
      </c>
      <c r="X4" s="98" t="s">
        <v>117</v>
      </c>
      <c r="Y4" s="98" t="s">
        <v>86</v>
      </c>
      <c r="Z4" s="98" t="s">
        <v>86</v>
      </c>
      <c r="AA4" s="98"/>
      <c r="AB4" s="98" t="s">
        <v>86</v>
      </c>
      <c r="AC4" s="98" t="s">
        <v>86</v>
      </c>
      <c r="AD4" s="98"/>
      <c r="AE4" s="98" t="s">
        <v>86</v>
      </c>
      <c r="AF4" s="98" t="s">
        <v>86</v>
      </c>
      <c r="AG4" s="98"/>
      <c r="AH4" s="98" t="s">
        <v>144</v>
      </c>
      <c r="AI4" s="98" t="s">
        <v>130</v>
      </c>
      <c r="AJ4" s="99">
        <v>45319.644328703696</v>
      </c>
    </row>
    <row r="5" spans="1:36" x14ac:dyDescent="0.3">
      <c r="A5" s="97">
        <v>440</v>
      </c>
      <c r="B5" s="98" t="s">
        <v>145</v>
      </c>
      <c r="C5" s="98" t="s">
        <v>82</v>
      </c>
      <c r="D5" s="98" t="s">
        <v>146</v>
      </c>
      <c r="E5" s="98" t="s">
        <v>147</v>
      </c>
      <c r="F5" s="98" t="s">
        <v>148</v>
      </c>
      <c r="G5" s="98" t="s">
        <v>149</v>
      </c>
      <c r="H5" s="98" t="s">
        <v>150</v>
      </c>
      <c r="I5" s="98" t="s">
        <v>133</v>
      </c>
      <c r="J5" s="98" t="s">
        <v>151</v>
      </c>
      <c r="K5" s="98" t="s">
        <v>152</v>
      </c>
      <c r="L5" s="98" t="s">
        <v>91</v>
      </c>
      <c r="M5" s="98" t="s">
        <v>153</v>
      </c>
      <c r="N5" s="98" t="s">
        <v>154</v>
      </c>
      <c r="O5" s="98" t="s">
        <v>155</v>
      </c>
      <c r="P5" s="98" t="s">
        <v>156</v>
      </c>
      <c r="Q5" s="98" t="s">
        <v>157</v>
      </c>
      <c r="R5" s="98" t="s">
        <v>91</v>
      </c>
      <c r="S5" s="98" t="s">
        <v>158</v>
      </c>
      <c r="T5" s="98" t="s">
        <v>159</v>
      </c>
      <c r="U5" s="98" t="s">
        <v>91</v>
      </c>
      <c r="V5" s="98" t="s">
        <v>160</v>
      </c>
      <c r="W5" s="98" t="s">
        <v>161</v>
      </c>
      <c r="X5" s="98" t="s">
        <v>91</v>
      </c>
      <c r="Y5" s="98" t="s">
        <v>162</v>
      </c>
      <c r="Z5" s="98" t="s">
        <v>163</v>
      </c>
      <c r="AA5" s="98" t="s">
        <v>91</v>
      </c>
      <c r="AB5" s="98" t="s">
        <v>164</v>
      </c>
      <c r="AC5" s="98" t="s">
        <v>165</v>
      </c>
      <c r="AD5" s="98" t="s">
        <v>91</v>
      </c>
      <c r="AE5" s="98" t="s">
        <v>86</v>
      </c>
      <c r="AF5" s="98" t="s">
        <v>86</v>
      </c>
      <c r="AG5" s="98"/>
      <c r="AH5" s="98" t="s">
        <v>166</v>
      </c>
      <c r="AI5" s="98" t="s">
        <v>148</v>
      </c>
      <c r="AJ5" s="99">
        <v>45310.373726851903</v>
      </c>
    </row>
    <row r="6" spans="1:36" x14ac:dyDescent="0.3">
      <c r="A6" s="97">
        <v>448</v>
      </c>
      <c r="B6" s="98" t="s">
        <v>167</v>
      </c>
      <c r="C6" s="98" t="s">
        <v>82</v>
      </c>
      <c r="D6" s="98" t="s">
        <v>168</v>
      </c>
      <c r="E6" s="98" t="s">
        <v>169</v>
      </c>
      <c r="F6" s="98" t="s">
        <v>170</v>
      </c>
      <c r="G6" s="98" t="s">
        <v>171</v>
      </c>
      <c r="H6" s="98" t="s">
        <v>172</v>
      </c>
      <c r="I6" s="98" t="s">
        <v>173</v>
      </c>
      <c r="J6" s="98" t="s">
        <v>174</v>
      </c>
      <c r="K6" s="98" t="s">
        <v>175</v>
      </c>
      <c r="L6" s="98" t="s">
        <v>98</v>
      </c>
      <c r="M6" s="98" t="s">
        <v>90</v>
      </c>
      <c r="N6" s="98" t="s">
        <v>176</v>
      </c>
      <c r="O6" s="98" t="s">
        <v>91</v>
      </c>
      <c r="P6" s="98" t="s">
        <v>177</v>
      </c>
      <c r="Q6" s="98" t="s">
        <v>178</v>
      </c>
      <c r="R6" s="98" t="s">
        <v>91</v>
      </c>
      <c r="S6" s="98" t="s">
        <v>179</v>
      </c>
      <c r="T6" s="98" t="s">
        <v>180</v>
      </c>
      <c r="U6" s="98" t="s">
        <v>117</v>
      </c>
      <c r="V6" s="98" t="s">
        <v>181</v>
      </c>
      <c r="W6" s="98" t="s">
        <v>182</v>
      </c>
      <c r="X6" s="98" t="s">
        <v>91</v>
      </c>
      <c r="Y6" s="98" t="s">
        <v>183</v>
      </c>
      <c r="Z6" s="98" t="s">
        <v>184</v>
      </c>
      <c r="AA6" s="98" t="s">
        <v>91</v>
      </c>
      <c r="AB6" s="98" t="s">
        <v>185</v>
      </c>
      <c r="AC6" s="98" t="s">
        <v>186</v>
      </c>
      <c r="AD6" s="98" t="s">
        <v>117</v>
      </c>
      <c r="AE6" s="98" t="s">
        <v>187</v>
      </c>
      <c r="AF6" s="98" t="s">
        <v>188</v>
      </c>
      <c r="AG6" s="98" t="s">
        <v>98</v>
      </c>
      <c r="AH6" s="98" t="s">
        <v>189</v>
      </c>
      <c r="AI6" s="98" t="s">
        <v>170</v>
      </c>
      <c r="AJ6" s="99">
        <v>45312.692499999997</v>
      </c>
    </row>
    <row r="7" spans="1:36" x14ac:dyDescent="0.3">
      <c r="A7" s="97">
        <v>488</v>
      </c>
      <c r="B7" s="98" t="s">
        <v>190</v>
      </c>
      <c r="C7" s="98" t="s">
        <v>82</v>
      </c>
      <c r="D7" s="98" t="s">
        <v>191</v>
      </c>
      <c r="E7" s="98" t="s">
        <v>192</v>
      </c>
      <c r="F7" s="98" t="s">
        <v>193</v>
      </c>
      <c r="G7" s="98" t="s">
        <v>194</v>
      </c>
      <c r="H7" s="98" t="s">
        <v>195</v>
      </c>
      <c r="I7" s="98" t="s">
        <v>196</v>
      </c>
      <c r="J7" s="98" t="s">
        <v>197</v>
      </c>
      <c r="K7" s="98" t="s">
        <v>198</v>
      </c>
      <c r="L7" s="98" t="s">
        <v>117</v>
      </c>
      <c r="M7" s="98" t="s">
        <v>199</v>
      </c>
      <c r="N7" s="98" t="s">
        <v>200</v>
      </c>
      <c r="O7" s="98" t="s">
        <v>117</v>
      </c>
      <c r="P7" s="98" t="s">
        <v>134</v>
      </c>
      <c r="Q7" s="98" t="s">
        <v>201</v>
      </c>
      <c r="R7" s="98" t="s">
        <v>91</v>
      </c>
      <c r="S7" s="98" t="s">
        <v>90</v>
      </c>
      <c r="T7" s="98" t="s">
        <v>202</v>
      </c>
      <c r="U7" s="98" t="s">
        <v>91</v>
      </c>
      <c r="V7" s="98" t="s">
        <v>203</v>
      </c>
      <c r="W7" s="98" t="s">
        <v>204</v>
      </c>
      <c r="X7" s="98" t="s">
        <v>91</v>
      </c>
      <c r="Y7" s="98" t="s">
        <v>110</v>
      </c>
      <c r="Z7" s="98" t="s">
        <v>205</v>
      </c>
      <c r="AA7" s="98" t="s">
        <v>91</v>
      </c>
      <c r="AB7" s="98" t="s">
        <v>177</v>
      </c>
      <c r="AC7" s="98" t="s">
        <v>206</v>
      </c>
      <c r="AD7" s="98" t="s">
        <v>155</v>
      </c>
      <c r="AE7" s="98" t="s">
        <v>113</v>
      </c>
      <c r="AF7" s="98" t="s">
        <v>207</v>
      </c>
      <c r="AG7" s="98" t="s">
        <v>155</v>
      </c>
      <c r="AH7" s="98" t="s">
        <v>208</v>
      </c>
      <c r="AI7" s="98" t="s">
        <v>209</v>
      </c>
      <c r="AJ7" s="99">
        <v>45313.4748958333</v>
      </c>
    </row>
    <row r="8" spans="1:36" x14ac:dyDescent="0.3">
      <c r="A8" s="97">
        <v>584</v>
      </c>
      <c r="B8" s="98" t="s">
        <v>210</v>
      </c>
      <c r="C8" s="98" t="s">
        <v>82</v>
      </c>
      <c r="D8" s="98" t="s">
        <v>211</v>
      </c>
      <c r="E8" s="98" t="s">
        <v>212</v>
      </c>
      <c r="F8" s="98" t="s">
        <v>213</v>
      </c>
      <c r="G8" s="98" t="s">
        <v>86</v>
      </c>
      <c r="H8" s="98" t="s">
        <v>214</v>
      </c>
      <c r="I8" s="98" t="s">
        <v>215</v>
      </c>
      <c r="J8" s="98" t="s">
        <v>216</v>
      </c>
      <c r="K8" s="98" t="s">
        <v>217</v>
      </c>
      <c r="L8" s="98" t="s">
        <v>117</v>
      </c>
      <c r="M8" s="98" t="s">
        <v>218</v>
      </c>
      <c r="N8" s="98" t="s">
        <v>219</v>
      </c>
      <c r="O8" s="98" t="s">
        <v>155</v>
      </c>
      <c r="P8" s="98" t="s">
        <v>220</v>
      </c>
      <c r="Q8" s="98" t="s">
        <v>221</v>
      </c>
      <c r="R8" s="98" t="s">
        <v>155</v>
      </c>
      <c r="S8" s="98" t="s">
        <v>222</v>
      </c>
      <c r="T8" s="98" t="s">
        <v>223</v>
      </c>
      <c r="U8" s="98" t="s">
        <v>91</v>
      </c>
      <c r="V8" s="98" t="s">
        <v>224</v>
      </c>
      <c r="W8" s="98" t="s">
        <v>225</v>
      </c>
      <c r="X8" s="98" t="s">
        <v>117</v>
      </c>
      <c r="Y8" s="98" t="s">
        <v>226</v>
      </c>
      <c r="Z8" s="98" t="s">
        <v>227</v>
      </c>
      <c r="AA8" s="98" t="s">
        <v>91</v>
      </c>
      <c r="AB8" s="98" t="s">
        <v>185</v>
      </c>
      <c r="AC8" s="98" t="s">
        <v>228</v>
      </c>
      <c r="AD8" s="98" t="s">
        <v>98</v>
      </c>
      <c r="AE8" s="98" t="s">
        <v>86</v>
      </c>
      <c r="AF8" s="98" t="s">
        <v>86</v>
      </c>
      <c r="AG8" s="98"/>
      <c r="AH8" s="98" t="s">
        <v>229</v>
      </c>
      <c r="AI8" s="98" t="s">
        <v>213</v>
      </c>
      <c r="AJ8" s="99">
        <v>45313.324143518497</v>
      </c>
    </row>
    <row r="9" spans="1:36" x14ac:dyDescent="0.3">
      <c r="A9" s="97">
        <v>630</v>
      </c>
      <c r="B9" s="98" t="s">
        <v>230</v>
      </c>
      <c r="C9" s="98" t="s">
        <v>82</v>
      </c>
      <c r="D9" s="98" t="s">
        <v>231</v>
      </c>
      <c r="E9" s="98" t="s">
        <v>232</v>
      </c>
      <c r="F9" s="98" t="s">
        <v>233</v>
      </c>
      <c r="G9" s="98" t="s">
        <v>234</v>
      </c>
      <c r="H9" s="98" t="s">
        <v>235</v>
      </c>
      <c r="I9" s="98" t="s">
        <v>236</v>
      </c>
      <c r="J9" s="98" t="s">
        <v>237</v>
      </c>
      <c r="K9" s="98" t="s">
        <v>238</v>
      </c>
      <c r="L9" s="98" t="s">
        <v>155</v>
      </c>
      <c r="M9" s="98" t="s">
        <v>239</v>
      </c>
      <c r="N9" s="98" t="s">
        <v>240</v>
      </c>
      <c r="O9" s="98" t="s">
        <v>155</v>
      </c>
      <c r="P9" s="98" t="s">
        <v>241</v>
      </c>
      <c r="Q9" s="98" t="s">
        <v>242</v>
      </c>
      <c r="R9" s="98" t="s">
        <v>155</v>
      </c>
      <c r="S9" s="98" t="s">
        <v>243</v>
      </c>
      <c r="T9" s="98" t="s">
        <v>244</v>
      </c>
      <c r="U9" s="98" t="s">
        <v>117</v>
      </c>
      <c r="V9" s="98" t="s">
        <v>245</v>
      </c>
      <c r="W9" s="98" t="s">
        <v>246</v>
      </c>
      <c r="X9" s="98" t="s">
        <v>117</v>
      </c>
      <c r="Y9" s="98" t="s">
        <v>247</v>
      </c>
      <c r="Z9" s="98" t="s">
        <v>248</v>
      </c>
      <c r="AA9" s="98" t="s">
        <v>117</v>
      </c>
      <c r="AB9" s="98" t="s">
        <v>249</v>
      </c>
      <c r="AC9" s="98" t="s">
        <v>250</v>
      </c>
      <c r="AD9" s="98" t="s">
        <v>117</v>
      </c>
      <c r="AE9" s="98" t="s">
        <v>86</v>
      </c>
      <c r="AF9" s="98" t="s">
        <v>86</v>
      </c>
      <c r="AG9" s="98"/>
      <c r="AH9" s="98" t="s">
        <v>251</v>
      </c>
      <c r="AI9" s="98" t="s">
        <v>233</v>
      </c>
      <c r="AJ9" s="99">
        <v>45317.543576388904</v>
      </c>
    </row>
    <row r="10" spans="1:36" x14ac:dyDescent="0.3">
      <c r="A10" s="97">
        <v>823</v>
      </c>
      <c r="B10" s="98" t="s">
        <v>252</v>
      </c>
      <c r="C10" s="98" t="s">
        <v>82</v>
      </c>
      <c r="D10" s="98" t="s">
        <v>253</v>
      </c>
      <c r="E10" s="98" t="s">
        <v>254</v>
      </c>
      <c r="F10" s="98" t="s">
        <v>255</v>
      </c>
      <c r="G10" s="98" t="s">
        <v>256</v>
      </c>
      <c r="H10" s="98" t="s">
        <v>257</v>
      </c>
      <c r="I10" s="98" t="s">
        <v>258</v>
      </c>
      <c r="J10" s="98" t="s">
        <v>224</v>
      </c>
      <c r="K10" s="98" t="s">
        <v>259</v>
      </c>
      <c r="L10" s="98" t="s">
        <v>98</v>
      </c>
      <c r="M10" s="98" t="s">
        <v>260</v>
      </c>
      <c r="N10" s="98" t="s">
        <v>261</v>
      </c>
      <c r="O10" s="98" t="s">
        <v>98</v>
      </c>
      <c r="P10" s="98" t="s">
        <v>262</v>
      </c>
      <c r="Q10" s="98" t="s">
        <v>263</v>
      </c>
      <c r="R10" s="98" t="s">
        <v>98</v>
      </c>
      <c r="S10" s="98" t="s">
        <v>264</v>
      </c>
      <c r="T10" s="98" t="s">
        <v>265</v>
      </c>
      <c r="U10" s="98" t="s">
        <v>98</v>
      </c>
      <c r="V10" s="98" t="s">
        <v>266</v>
      </c>
      <c r="W10" s="98" t="s">
        <v>267</v>
      </c>
      <c r="X10" s="98" t="s">
        <v>91</v>
      </c>
      <c r="Y10" s="98" t="s">
        <v>220</v>
      </c>
      <c r="Z10" s="98" t="s">
        <v>261</v>
      </c>
      <c r="AA10" s="98" t="s">
        <v>91</v>
      </c>
      <c r="AB10" s="98" t="s">
        <v>268</v>
      </c>
      <c r="AC10" s="98" t="s">
        <v>269</v>
      </c>
      <c r="AD10" s="98" t="s">
        <v>117</v>
      </c>
      <c r="AE10" s="98" t="s">
        <v>86</v>
      </c>
      <c r="AF10" s="98" t="s">
        <v>86</v>
      </c>
      <c r="AG10" s="98"/>
      <c r="AH10" s="98" t="s">
        <v>270</v>
      </c>
      <c r="AI10" s="98" t="s">
        <v>255</v>
      </c>
      <c r="AJ10" s="99">
        <v>45313.465601851902</v>
      </c>
    </row>
    <row r="11" spans="1:36" x14ac:dyDescent="0.3">
      <c r="A11" s="97">
        <v>1281</v>
      </c>
      <c r="B11" s="98" t="s">
        <v>271</v>
      </c>
      <c r="C11" s="98" t="s">
        <v>82</v>
      </c>
      <c r="D11" s="98" t="s">
        <v>272</v>
      </c>
      <c r="E11" s="98" t="s">
        <v>273</v>
      </c>
      <c r="F11" s="98" t="s">
        <v>274</v>
      </c>
      <c r="G11" s="98" t="s">
        <v>275</v>
      </c>
      <c r="H11" s="98" t="s">
        <v>276</v>
      </c>
      <c r="I11" s="98" t="s">
        <v>277</v>
      </c>
      <c r="J11" s="98" t="s">
        <v>185</v>
      </c>
      <c r="K11" s="98" t="s">
        <v>278</v>
      </c>
      <c r="L11" s="98" t="s">
        <v>117</v>
      </c>
      <c r="M11" s="98" t="s">
        <v>162</v>
      </c>
      <c r="N11" s="98" t="s">
        <v>279</v>
      </c>
      <c r="O11" s="98" t="s">
        <v>91</v>
      </c>
      <c r="P11" s="98" t="s">
        <v>280</v>
      </c>
      <c r="Q11" s="98" t="s">
        <v>281</v>
      </c>
      <c r="R11" s="98" t="s">
        <v>91</v>
      </c>
      <c r="S11" s="98" t="s">
        <v>262</v>
      </c>
      <c r="T11" s="98" t="s">
        <v>282</v>
      </c>
      <c r="U11" s="98" t="s">
        <v>117</v>
      </c>
      <c r="V11" s="98" t="s">
        <v>283</v>
      </c>
      <c r="W11" s="98" t="s">
        <v>284</v>
      </c>
      <c r="X11" s="98" t="s">
        <v>91</v>
      </c>
      <c r="Y11" s="98" t="s">
        <v>285</v>
      </c>
      <c r="Z11" s="98" t="s">
        <v>286</v>
      </c>
      <c r="AA11" s="98" t="s">
        <v>117</v>
      </c>
      <c r="AB11" s="98" t="s">
        <v>287</v>
      </c>
      <c r="AC11" s="98" t="s">
        <v>135</v>
      </c>
      <c r="AD11" s="98" t="s">
        <v>91</v>
      </c>
      <c r="AE11" s="98" t="s">
        <v>86</v>
      </c>
      <c r="AF11" s="98" t="s">
        <v>86</v>
      </c>
      <c r="AG11" s="98"/>
      <c r="AH11" s="98" t="s">
        <v>288</v>
      </c>
      <c r="AI11" s="98" t="s">
        <v>289</v>
      </c>
      <c r="AJ11" s="99">
        <v>45322.532337962999</v>
      </c>
    </row>
    <row r="12" spans="1:36" x14ac:dyDescent="0.3">
      <c r="A12" s="97">
        <v>1328</v>
      </c>
      <c r="B12" s="98" t="s">
        <v>290</v>
      </c>
      <c r="C12" s="98" t="s">
        <v>82</v>
      </c>
      <c r="D12" s="98" t="s">
        <v>291</v>
      </c>
      <c r="E12" s="98" t="s">
        <v>292</v>
      </c>
      <c r="F12" s="98" t="s">
        <v>293</v>
      </c>
      <c r="G12" s="98" t="s">
        <v>294</v>
      </c>
      <c r="H12" s="98" t="s">
        <v>295</v>
      </c>
      <c r="I12" s="98" t="s">
        <v>296</v>
      </c>
      <c r="J12" s="98" t="s">
        <v>297</v>
      </c>
      <c r="K12" s="98" t="s">
        <v>298</v>
      </c>
      <c r="L12" s="98" t="s">
        <v>117</v>
      </c>
      <c r="M12" s="98" t="s">
        <v>224</v>
      </c>
      <c r="N12" s="98" t="s">
        <v>299</v>
      </c>
      <c r="O12" s="98" t="s">
        <v>91</v>
      </c>
      <c r="P12" s="98" t="s">
        <v>300</v>
      </c>
      <c r="Q12" s="98" t="s">
        <v>301</v>
      </c>
      <c r="R12" s="98" t="s">
        <v>117</v>
      </c>
      <c r="S12" s="98" t="s">
        <v>177</v>
      </c>
      <c r="T12" s="98" t="s">
        <v>302</v>
      </c>
      <c r="U12" s="98" t="s">
        <v>117</v>
      </c>
      <c r="V12" s="98" t="s">
        <v>303</v>
      </c>
      <c r="W12" s="98" t="s">
        <v>284</v>
      </c>
      <c r="X12" s="98" t="s">
        <v>117</v>
      </c>
      <c r="Y12" s="98" t="s">
        <v>304</v>
      </c>
      <c r="Z12" s="98" t="s">
        <v>305</v>
      </c>
      <c r="AA12" s="98" t="s">
        <v>117</v>
      </c>
      <c r="AB12" s="98" t="s">
        <v>306</v>
      </c>
      <c r="AC12" s="98" t="s">
        <v>307</v>
      </c>
      <c r="AD12" s="98" t="s">
        <v>117</v>
      </c>
      <c r="AE12" s="98" t="s">
        <v>86</v>
      </c>
      <c r="AF12" s="98" t="s">
        <v>86</v>
      </c>
      <c r="AG12" s="98"/>
      <c r="AH12" s="98" t="s">
        <v>308</v>
      </c>
      <c r="AI12" s="98" t="s">
        <v>293</v>
      </c>
      <c r="AJ12" s="99">
        <v>45320.603078703702</v>
      </c>
    </row>
    <row r="13" spans="1:36" x14ac:dyDescent="0.3">
      <c r="A13" s="97">
        <v>1472</v>
      </c>
      <c r="B13" s="98" t="s">
        <v>309</v>
      </c>
      <c r="C13" s="98" t="s">
        <v>82</v>
      </c>
      <c r="D13" s="98" t="s">
        <v>310</v>
      </c>
      <c r="E13" s="98" t="s">
        <v>311</v>
      </c>
      <c r="F13" s="98" t="s">
        <v>312</v>
      </c>
      <c r="G13" s="98" t="s">
        <v>313</v>
      </c>
      <c r="H13" s="98" t="s">
        <v>314</v>
      </c>
      <c r="I13" s="98" t="s">
        <v>133</v>
      </c>
      <c r="J13" s="98" t="s">
        <v>315</v>
      </c>
      <c r="K13" s="98" t="s">
        <v>316</v>
      </c>
      <c r="L13" s="98" t="s">
        <v>98</v>
      </c>
      <c r="M13" s="98" t="s">
        <v>317</v>
      </c>
      <c r="N13" s="98" t="s">
        <v>318</v>
      </c>
      <c r="O13" s="98" t="s">
        <v>98</v>
      </c>
      <c r="P13" s="98" t="s">
        <v>319</v>
      </c>
      <c r="Q13" s="98" t="s">
        <v>320</v>
      </c>
      <c r="R13" s="98" t="s">
        <v>98</v>
      </c>
      <c r="S13" s="98" t="s">
        <v>321</v>
      </c>
      <c r="T13" s="98" t="s">
        <v>322</v>
      </c>
      <c r="U13" s="98" t="s">
        <v>155</v>
      </c>
      <c r="V13" s="98" t="s">
        <v>323</v>
      </c>
      <c r="W13" s="98" t="s">
        <v>324</v>
      </c>
      <c r="X13" s="98" t="s">
        <v>98</v>
      </c>
      <c r="Y13" s="98" t="s">
        <v>315</v>
      </c>
      <c r="Z13" s="98" t="s">
        <v>325</v>
      </c>
      <c r="AA13" s="98" t="s">
        <v>98</v>
      </c>
      <c r="AB13" s="98" t="s">
        <v>86</v>
      </c>
      <c r="AC13" s="98" t="s">
        <v>86</v>
      </c>
      <c r="AD13" s="98"/>
      <c r="AE13" s="98" t="s">
        <v>86</v>
      </c>
      <c r="AF13" s="98" t="s">
        <v>86</v>
      </c>
      <c r="AG13" s="98"/>
      <c r="AH13" s="98" t="s">
        <v>310</v>
      </c>
      <c r="AI13" s="98" t="s">
        <v>312</v>
      </c>
      <c r="AJ13" s="99">
        <v>45314.386504629598</v>
      </c>
    </row>
    <row r="14" spans="1:36" x14ac:dyDescent="0.3">
      <c r="A14" s="97">
        <v>1548</v>
      </c>
      <c r="B14" s="98" t="s">
        <v>326</v>
      </c>
      <c r="C14" s="98" t="s">
        <v>82</v>
      </c>
      <c r="D14" s="98" t="s">
        <v>327</v>
      </c>
      <c r="E14" s="98" t="s">
        <v>328</v>
      </c>
      <c r="F14" s="98" t="s">
        <v>329</v>
      </c>
      <c r="G14" s="98" t="s">
        <v>330</v>
      </c>
      <c r="H14" s="98" t="s">
        <v>331</v>
      </c>
      <c r="I14" s="98" t="s">
        <v>332</v>
      </c>
      <c r="J14" s="98" t="s">
        <v>183</v>
      </c>
      <c r="K14" s="98" t="s">
        <v>333</v>
      </c>
      <c r="L14" s="98" t="s">
        <v>98</v>
      </c>
      <c r="M14" s="98" t="s">
        <v>334</v>
      </c>
      <c r="N14" s="98" t="s">
        <v>335</v>
      </c>
      <c r="O14" s="98" t="s">
        <v>117</v>
      </c>
      <c r="P14" s="98" t="s">
        <v>185</v>
      </c>
      <c r="Q14" s="98" t="s">
        <v>265</v>
      </c>
      <c r="R14" s="98" t="s">
        <v>98</v>
      </c>
      <c r="S14" s="98" t="s">
        <v>336</v>
      </c>
      <c r="T14" s="98" t="s">
        <v>333</v>
      </c>
      <c r="U14" s="98" t="s">
        <v>98</v>
      </c>
      <c r="V14" s="98" t="s">
        <v>337</v>
      </c>
      <c r="W14" s="98" t="s">
        <v>338</v>
      </c>
      <c r="X14" s="98" t="s">
        <v>98</v>
      </c>
      <c r="Y14" s="98" t="s">
        <v>339</v>
      </c>
      <c r="Z14" s="98" t="s">
        <v>340</v>
      </c>
      <c r="AA14" s="98" t="s">
        <v>91</v>
      </c>
      <c r="AB14" s="98" t="s">
        <v>264</v>
      </c>
      <c r="AC14" s="98" t="s">
        <v>389</v>
      </c>
      <c r="AD14" s="98" t="s">
        <v>155</v>
      </c>
      <c r="AE14" s="98" t="s">
        <v>86</v>
      </c>
      <c r="AF14" s="98" t="s">
        <v>86</v>
      </c>
      <c r="AG14" s="98"/>
      <c r="AH14" s="98" t="s">
        <v>341</v>
      </c>
      <c r="AI14" s="98" t="s">
        <v>329</v>
      </c>
      <c r="AJ14" s="99">
        <v>45313.788981481499</v>
      </c>
    </row>
    <row r="15" spans="1:36" x14ac:dyDescent="0.3">
      <c r="A15" s="97">
        <v>1560</v>
      </c>
      <c r="B15" s="98" t="s">
        <v>342</v>
      </c>
      <c r="C15" s="98" t="s">
        <v>343</v>
      </c>
      <c r="D15" s="98" t="s">
        <v>344</v>
      </c>
      <c r="E15" s="98" t="s">
        <v>345</v>
      </c>
      <c r="F15" s="98" t="s">
        <v>346</v>
      </c>
      <c r="G15" s="98" t="s">
        <v>86</v>
      </c>
      <c r="H15" s="98" t="s">
        <v>347</v>
      </c>
      <c r="I15" s="98" t="s">
        <v>348</v>
      </c>
      <c r="J15" s="98" t="s">
        <v>349</v>
      </c>
      <c r="K15" s="98" t="s">
        <v>350</v>
      </c>
      <c r="L15" s="98" t="s">
        <v>98</v>
      </c>
      <c r="M15" s="98" t="s">
        <v>86</v>
      </c>
      <c r="N15" s="98" t="s">
        <v>86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 t="s">
        <v>351</v>
      </c>
      <c r="AI15" s="98" t="s">
        <v>346</v>
      </c>
      <c r="AJ15" s="99">
        <v>45313.292824074102</v>
      </c>
    </row>
    <row r="16" spans="1:36" x14ac:dyDescent="0.3">
      <c r="A16" s="97">
        <v>1570</v>
      </c>
      <c r="B16" s="98" t="s">
        <v>352</v>
      </c>
      <c r="C16" s="98" t="s">
        <v>82</v>
      </c>
      <c r="D16" s="98" t="s">
        <v>353</v>
      </c>
      <c r="E16" s="98" t="s">
        <v>354</v>
      </c>
      <c r="F16" s="98" t="s">
        <v>355</v>
      </c>
      <c r="G16" s="98" t="s">
        <v>356</v>
      </c>
      <c r="H16" s="98" t="s">
        <v>357</v>
      </c>
      <c r="I16" s="98" t="s">
        <v>196</v>
      </c>
      <c r="J16" s="98" t="s">
        <v>358</v>
      </c>
      <c r="K16" s="98" t="s">
        <v>359</v>
      </c>
      <c r="L16" s="98" t="s">
        <v>98</v>
      </c>
      <c r="M16" s="98" t="s">
        <v>315</v>
      </c>
      <c r="N16" s="98" t="s">
        <v>360</v>
      </c>
      <c r="O16" s="98" t="s">
        <v>98</v>
      </c>
      <c r="P16" s="98" t="s">
        <v>361</v>
      </c>
      <c r="Q16" s="98" t="s">
        <v>362</v>
      </c>
      <c r="R16" s="98" t="s">
        <v>98</v>
      </c>
      <c r="S16" s="98" t="s">
        <v>363</v>
      </c>
      <c r="T16" s="98" t="s">
        <v>364</v>
      </c>
      <c r="U16" s="98" t="s">
        <v>91</v>
      </c>
      <c r="V16" s="98" t="s">
        <v>365</v>
      </c>
      <c r="W16" s="98" t="s">
        <v>366</v>
      </c>
      <c r="X16" s="98" t="s">
        <v>98</v>
      </c>
      <c r="Y16" s="98" t="s">
        <v>264</v>
      </c>
      <c r="Z16" s="98" t="s">
        <v>367</v>
      </c>
      <c r="AA16" s="98" t="s">
        <v>91</v>
      </c>
      <c r="AB16" s="98" t="s">
        <v>86</v>
      </c>
      <c r="AC16" s="98" t="s">
        <v>86</v>
      </c>
      <c r="AD16" s="98"/>
      <c r="AE16" s="98"/>
      <c r="AF16" s="98"/>
      <c r="AG16" s="98"/>
      <c r="AH16" s="98" t="s">
        <v>368</v>
      </c>
      <c r="AI16" s="98" t="s">
        <v>355</v>
      </c>
      <c r="AJ16" s="99">
        <v>45310.543391203697</v>
      </c>
    </row>
    <row r="17" spans="1:36" x14ac:dyDescent="0.3">
      <c r="A17" s="97">
        <v>1724</v>
      </c>
      <c r="B17" s="98" t="s">
        <v>369</v>
      </c>
      <c r="C17" s="98" t="s">
        <v>82</v>
      </c>
      <c r="D17" s="98" t="s">
        <v>370</v>
      </c>
      <c r="E17" s="98" t="s">
        <v>371</v>
      </c>
      <c r="F17" s="98" t="s">
        <v>372</v>
      </c>
      <c r="G17" s="98" t="s">
        <v>373</v>
      </c>
      <c r="H17" s="98" t="s">
        <v>374</v>
      </c>
      <c r="I17" s="98" t="s">
        <v>375</v>
      </c>
      <c r="J17" s="98" t="s">
        <v>334</v>
      </c>
      <c r="K17" s="98" t="s">
        <v>97</v>
      </c>
      <c r="L17" s="98" t="s">
        <v>98</v>
      </c>
      <c r="M17" s="98" t="s">
        <v>376</v>
      </c>
      <c r="N17" s="98" t="s">
        <v>377</v>
      </c>
      <c r="O17" s="98" t="s">
        <v>98</v>
      </c>
      <c r="P17" s="98" t="s">
        <v>97</v>
      </c>
      <c r="Q17" s="98" t="s">
        <v>378</v>
      </c>
      <c r="R17" s="98" t="s">
        <v>98</v>
      </c>
      <c r="S17" s="98" t="s">
        <v>379</v>
      </c>
      <c r="T17" s="98" t="s">
        <v>380</v>
      </c>
      <c r="U17" s="98" t="s">
        <v>98</v>
      </c>
      <c r="V17" s="98" t="s">
        <v>153</v>
      </c>
      <c r="W17" s="98" t="s">
        <v>381</v>
      </c>
      <c r="X17" s="98" t="s">
        <v>98</v>
      </c>
      <c r="Y17" s="98" t="s">
        <v>382</v>
      </c>
      <c r="Z17" s="98" t="s">
        <v>383</v>
      </c>
      <c r="AA17" s="98" t="s">
        <v>117</v>
      </c>
      <c r="AB17" s="98" t="s">
        <v>384</v>
      </c>
      <c r="AC17" s="98" t="s">
        <v>385</v>
      </c>
      <c r="AD17" s="98" t="s">
        <v>91</v>
      </c>
      <c r="AE17" s="98" t="s">
        <v>386</v>
      </c>
      <c r="AF17" s="98" t="s">
        <v>387</v>
      </c>
      <c r="AG17" s="98" t="s">
        <v>91</v>
      </c>
      <c r="AH17" s="98" t="s">
        <v>388</v>
      </c>
      <c r="AI17" s="98" t="s">
        <v>372</v>
      </c>
      <c r="AJ17" s="99">
        <v>45311.476377314801</v>
      </c>
    </row>
    <row r="18" spans="1:36" x14ac:dyDescent="0.3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>
        <f t="shared" ref="AH18:AH50" si="0">IF(J18="", 0, IF(M18="", 1, IF(P18="", 2, IF(S18="", 3, IF(V18="", 4, IF(Y18="", 5, IF(AB18="", 6, IF(AE18="", 7, 8))))))))</f>
        <v>0</v>
      </c>
      <c r="AI18" s="92">
        <f t="shared" ref="AI18:AI50" si="1">IF(AH18=0, 0, IF(AH18&lt;6,AH18+1,AH18+2))</f>
        <v>0</v>
      </c>
      <c r="AJ18" s="93"/>
    </row>
    <row r="19" spans="1:36" x14ac:dyDescent="0.3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>
        <f t="shared" si="0"/>
        <v>0</v>
      </c>
      <c r="AI19" s="92">
        <f t="shared" si="1"/>
        <v>0</v>
      </c>
      <c r="AJ19" s="93"/>
    </row>
    <row r="20" spans="1:36" x14ac:dyDescent="0.3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>
        <f t="shared" si="0"/>
        <v>0</v>
      </c>
      <c r="AI20" s="92">
        <f t="shared" si="1"/>
        <v>0</v>
      </c>
      <c r="AJ20" s="93"/>
    </row>
    <row r="21" spans="1:36" x14ac:dyDescent="0.3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>
        <f t="shared" si="0"/>
        <v>0</v>
      </c>
      <c r="AI21" s="92">
        <f t="shared" si="1"/>
        <v>0</v>
      </c>
      <c r="AJ21" s="93"/>
    </row>
    <row r="22" spans="1:36" x14ac:dyDescent="0.3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>
        <f t="shared" si="0"/>
        <v>0</v>
      </c>
      <c r="AI22" s="92">
        <f t="shared" si="1"/>
        <v>0</v>
      </c>
      <c r="AJ22" s="93"/>
    </row>
    <row r="23" spans="1:36" x14ac:dyDescent="0.3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>
        <f t="shared" si="0"/>
        <v>0</v>
      </c>
      <c r="AI23" s="92">
        <f t="shared" si="1"/>
        <v>0</v>
      </c>
      <c r="AJ23" s="93"/>
    </row>
    <row r="24" spans="1:36" x14ac:dyDescent="0.3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>
        <f t="shared" si="0"/>
        <v>0</v>
      </c>
      <c r="AI24" s="92">
        <f t="shared" si="1"/>
        <v>0</v>
      </c>
      <c r="AJ24" s="93"/>
    </row>
    <row r="25" spans="1:36" x14ac:dyDescent="0.3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>
        <f t="shared" si="0"/>
        <v>0</v>
      </c>
      <c r="AI25" s="92">
        <f t="shared" si="1"/>
        <v>0</v>
      </c>
      <c r="AJ25" s="93"/>
    </row>
    <row r="26" spans="1:36" x14ac:dyDescent="0.3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>
        <f t="shared" si="0"/>
        <v>0</v>
      </c>
      <c r="AI26" s="92">
        <f t="shared" si="1"/>
        <v>0</v>
      </c>
      <c r="AJ26" s="93"/>
    </row>
    <row r="27" spans="1:36" x14ac:dyDescent="0.3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>
        <f t="shared" si="0"/>
        <v>0</v>
      </c>
      <c r="AI27" s="92">
        <f t="shared" si="1"/>
        <v>0</v>
      </c>
      <c r="AJ27" s="93"/>
    </row>
    <row r="28" spans="1:36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>
        <f t="shared" si="0"/>
        <v>0</v>
      </c>
      <c r="AI28" s="92">
        <f t="shared" si="1"/>
        <v>0</v>
      </c>
      <c r="AJ28" s="93"/>
    </row>
    <row r="29" spans="1:36" x14ac:dyDescent="0.3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>
        <f t="shared" si="0"/>
        <v>0</v>
      </c>
      <c r="AI29" s="92">
        <f t="shared" si="1"/>
        <v>0</v>
      </c>
      <c r="AJ29" s="93"/>
    </row>
    <row r="30" spans="1:36" x14ac:dyDescent="0.3">
      <c r="A30" s="91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>
        <f t="shared" si="0"/>
        <v>0</v>
      </c>
      <c r="AI30" s="92">
        <f t="shared" si="1"/>
        <v>0</v>
      </c>
      <c r="AJ30" s="93"/>
    </row>
    <row r="31" spans="1:36" x14ac:dyDescent="0.3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>
        <f t="shared" si="0"/>
        <v>0</v>
      </c>
      <c r="AI31" s="92">
        <f t="shared" si="1"/>
        <v>0</v>
      </c>
      <c r="AJ31" s="93"/>
    </row>
    <row r="32" spans="1:36" x14ac:dyDescent="0.3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>
        <f t="shared" si="0"/>
        <v>0</v>
      </c>
      <c r="AI32" s="92">
        <f t="shared" si="1"/>
        <v>0</v>
      </c>
      <c r="AJ32" s="93"/>
    </row>
    <row r="33" spans="1:36" x14ac:dyDescent="0.3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>
        <f t="shared" si="0"/>
        <v>0</v>
      </c>
      <c r="AI33" s="92">
        <f t="shared" si="1"/>
        <v>0</v>
      </c>
      <c r="AJ33" s="93"/>
    </row>
    <row r="34" spans="1:36" x14ac:dyDescent="0.3">
      <c r="A34" s="91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>
        <f t="shared" si="0"/>
        <v>0</v>
      </c>
      <c r="AI34" s="92">
        <f t="shared" si="1"/>
        <v>0</v>
      </c>
      <c r="AJ34" s="93"/>
    </row>
    <row r="35" spans="1:36" x14ac:dyDescent="0.3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>
        <f t="shared" si="0"/>
        <v>0</v>
      </c>
      <c r="AI35" s="92">
        <f t="shared" si="1"/>
        <v>0</v>
      </c>
      <c r="AJ35" s="93"/>
    </row>
    <row r="36" spans="1:36" x14ac:dyDescent="0.3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>
        <f t="shared" si="0"/>
        <v>0</v>
      </c>
      <c r="AI36" s="92">
        <f t="shared" si="1"/>
        <v>0</v>
      </c>
      <c r="AJ36" s="93"/>
    </row>
    <row r="37" spans="1:36" x14ac:dyDescent="0.3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>
        <f t="shared" si="0"/>
        <v>0</v>
      </c>
      <c r="AI37" s="92">
        <f t="shared" si="1"/>
        <v>0</v>
      </c>
      <c r="AJ37" s="93"/>
    </row>
    <row r="38" spans="1:36" x14ac:dyDescent="0.3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>
        <f t="shared" si="0"/>
        <v>0</v>
      </c>
      <c r="AI38" s="92">
        <f t="shared" si="1"/>
        <v>0</v>
      </c>
      <c r="AJ38" s="93"/>
    </row>
    <row r="39" spans="1:36" x14ac:dyDescent="0.3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>
        <f t="shared" si="0"/>
        <v>0</v>
      </c>
      <c r="AI39" s="92">
        <f t="shared" si="1"/>
        <v>0</v>
      </c>
      <c r="AJ39" s="93"/>
    </row>
    <row r="40" spans="1:36" x14ac:dyDescent="0.3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>
        <f t="shared" si="0"/>
        <v>0</v>
      </c>
      <c r="AI40" s="92">
        <f t="shared" si="1"/>
        <v>0</v>
      </c>
      <c r="AJ40" s="93"/>
    </row>
    <row r="41" spans="1:36" x14ac:dyDescent="0.3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>
        <f t="shared" si="0"/>
        <v>0</v>
      </c>
      <c r="AI41" s="92">
        <f t="shared" si="1"/>
        <v>0</v>
      </c>
      <c r="AJ41" s="93"/>
    </row>
    <row r="42" spans="1:36" x14ac:dyDescent="0.3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>
        <f t="shared" si="0"/>
        <v>0</v>
      </c>
      <c r="AI42" s="92">
        <f t="shared" si="1"/>
        <v>0</v>
      </c>
      <c r="AJ42" s="93"/>
    </row>
    <row r="43" spans="1:36" x14ac:dyDescent="0.3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>
        <f t="shared" si="0"/>
        <v>0</v>
      </c>
      <c r="AI43" s="92">
        <f t="shared" si="1"/>
        <v>0</v>
      </c>
      <c r="AJ43" s="93"/>
    </row>
    <row r="44" spans="1:36" x14ac:dyDescent="0.3">
      <c r="A44" s="91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>
        <f t="shared" si="0"/>
        <v>0</v>
      </c>
      <c r="AI44" s="92">
        <f t="shared" si="1"/>
        <v>0</v>
      </c>
      <c r="AJ44" s="93"/>
    </row>
    <row r="45" spans="1:36" x14ac:dyDescent="0.3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>
        <f t="shared" si="0"/>
        <v>0</v>
      </c>
      <c r="AI45" s="92">
        <f t="shared" si="1"/>
        <v>0</v>
      </c>
      <c r="AJ45" s="93"/>
    </row>
    <row r="46" spans="1:36" x14ac:dyDescent="0.3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>
        <f t="shared" si="0"/>
        <v>0</v>
      </c>
      <c r="AI46" s="92">
        <f t="shared" si="1"/>
        <v>0</v>
      </c>
      <c r="AJ46" s="93"/>
    </row>
    <row r="47" spans="1:36" x14ac:dyDescent="0.3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>
        <f t="shared" si="0"/>
        <v>0</v>
      </c>
      <c r="AI47" s="92">
        <f t="shared" si="1"/>
        <v>0</v>
      </c>
      <c r="AJ47" s="93"/>
    </row>
    <row r="48" spans="1:36" x14ac:dyDescent="0.3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>
        <f t="shared" si="0"/>
        <v>0</v>
      </c>
      <c r="AI48" s="92">
        <f t="shared" si="1"/>
        <v>0</v>
      </c>
      <c r="AJ48" s="93"/>
    </row>
    <row r="49" spans="1:36" x14ac:dyDescent="0.3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>
        <f t="shared" si="0"/>
        <v>0</v>
      </c>
      <c r="AI49" s="92">
        <f t="shared" si="1"/>
        <v>0</v>
      </c>
      <c r="AJ49" s="93"/>
    </row>
    <row r="50" spans="1:36" x14ac:dyDescent="0.3">
      <c r="AH50" s="92">
        <f t="shared" si="0"/>
        <v>0</v>
      </c>
      <c r="AI50" s="92">
        <f t="shared" si="1"/>
        <v>0</v>
      </c>
    </row>
  </sheetData>
  <sortState xmlns:xlrd2="http://schemas.microsoft.com/office/spreadsheetml/2017/richdata2" ref="A2:AN51">
    <sortCondition ref="B2:B51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2"/>
  <sheetViews>
    <sheetView showWhiteSpace="0" zoomScaleNormal="100" zoomScaleSheetLayoutView="85" zoomScalePageLayoutView="90" workbookViewId="0">
      <selection sqref="A1:K1"/>
    </sheetView>
  </sheetViews>
  <sheetFormatPr defaultRowHeight="30" customHeight="1" x14ac:dyDescent="0.3"/>
  <cols>
    <col min="1" max="1" width="30.5546875" bestFit="1" customWidth="1"/>
    <col min="2" max="2" width="28.109375" bestFit="1" customWidth="1"/>
    <col min="3" max="3" width="8.5546875" customWidth="1"/>
    <col min="4" max="7" width="10" style="1" customWidth="1"/>
    <col min="8" max="11" width="10" customWidth="1"/>
  </cols>
  <sheetData>
    <row r="1" spans="1:11" s="1" customFormat="1" ht="14.4" x14ac:dyDescent="0.3">
      <c r="A1" s="112" t="str">
        <f>IF('Enter Scores'!$C$19="Team", 'Text Header'!$B$1, 'Text Header'!$B$3)</f>
        <v xml:space="preserve">If a bowler is substituted during a regulation game, enter that game's score on one of the substitution lines. DO NOT enter that score for any bowler listed. 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s="1" customFormat="1" ht="14.4" x14ac:dyDescent="0.3">
      <c r="A2" s="112" t="str">
        <f>IF('Enter Scores'!$C$19="Team", 'Text Header'!$B$2, "")</f>
        <v>BAKER GAMES: Enter the scores of each baker game in the appropriate box.  RETURN THIS SIGNED SCORE SHEET TO THE OFFICIAL SCORER.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31.2" x14ac:dyDescent="0.3">
      <c r="A3" s="113" t="str">
        <f>'Enter Scores'!A4</f>
        <v>BUCHTEL</v>
      </c>
      <c r="B3" s="114"/>
      <c r="C3" s="45" t="str">
        <f>IF('Enter Scores'!D4="Individual", "", 'Enter Scores'!D4)</f>
        <v>Baker 1</v>
      </c>
      <c r="D3" s="45" t="str">
        <f>IF('Enter Scores'!E4="Individuals", "", 'Enter Scores'!E4)</f>
        <v>Baker 2</v>
      </c>
      <c r="E3" s="45" t="str">
        <f>IF('Enter Scores'!F4="Individuals", "", 'Enter Scores'!F4)</f>
        <v>Baker 3</v>
      </c>
      <c r="F3" s="45" t="str">
        <f>IF('Enter Scores'!G4="Individuals", "", 'Enter Scores'!G4)</f>
        <v>Baker 4</v>
      </c>
      <c r="G3" s="45" t="str">
        <f>IF('Enter Scores'!H4="Individuals", "", 'Enter Scores'!H4)</f>
        <v>Baker 5</v>
      </c>
      <c r="H3" s="45" t="str">
        <f>IF('Enter Scores'!I4="Individuals", "", 'Enter Scores'!I4)</f>
        <v>Baker 6</v>
      </c>
      <c r="I3" s="45" t="str">
        <f>IF('Enter Scores'!J4="Individuals", "", 'Enter Scores'!J4)</f>
        <v>Baker Total</v>
      </c>
      <c r="J3" s="45" t="str">
        <f>IF('Enter Scores'!K4="Individuals", "", 'Enter Scores'!K4)</f>
        <v>Reg. Total</v>
      </c>
      <c r="K3" s="45" t="str">
        <f>IF('Enter Scores'!L4="Individuals", "", 'Enter Scores'!L4)</f>
        <v>Team Total</v>
      </c>
    </row>
    <row r="4" spans="1:11" ht="14.4" customHeight="1" x14ac:dyDescent="0.3">
      <c r="A4" s="4" t="str">
        <f>'Enter Scores'!A5</f>
        <v xml:space="preserve">Head Coach: </v>
      </c>
      <c r="B4" s="5" t="str">
        <f>'Enter Scores'!B5</f>
        <v>ANNETTE ECONOMUS</v>
      </c>
      <c r="C4" s="105">
        <f>IF('Enter Scores'!D5=0, "", 'Enter Scores'!D5)</f>
        <v>155</v>
      </c>
      <c r="D4" s="105">
        <f>IF('Enter Scores'!E5=0, "", 'Enter Scores'!E5)</f>
        <v>146</v>
      </c>
      <c r="E4" s="105">
        <f>IF('Enter Scores'!F5=0, "", 'Enter Scores'!F5)</f>
        <v>169</v>
      </c>
      <c r="F4" s="105">
        <f>IF('Enter Scores'!G5=0, "", 'Enter Scores'!G5)</f>
        <v>162</v>
      </c>
      <c r="G4" s="105">
        <f>IF('Enter Scores'!H5=0, "", 'Enter Scores'!H5)</f>
        <v>179</v>
      </c>
      <c r="H4" s="105">
        <f>IF('Enter Scores'!I5=0, "", 'Enter Scores'!I5)</f>
        <v>176</v>
      </c>
      <c r="I4" s="105">
        <f>IF('Enter Scores'!J5=0, "", 'Enter Scores'!J5)</f>
        <v>987</v>
      </c>
      <c r="J4" s="105">
        <f>IF('Enter Scores'!K5=0, "", 'Enter Scores'!K5)</f>
        <v>2136</v>
      </c>
      <c r="K4" s="105">
        <f>IF(J4="", "", IF(I4="", "", SUM(I4:J5)))</f>
        <v>3123</v>
      </c>
    </row>
    <row r="5" spans="1:11" ht="14.4" customHeight="1" x14ac:dyDescent="0.3">
      <c r="A5" s="50" t="str">
        <f>'Enter Scores'!A6</f>
        <v/>
      </c>
      <c r="B5" s="29" t="str">
        <f>'Enter Scores'!B6</f>
        <v/>
      </c>
      <c r="C5" s="105"/>
      <c r="D5" s="105"/>
      <c r="E5" s="105"/>
      <c r="F5" s="105"/>
      <c r="G5" s="105"/>
      <c r="H5" s="105"/>
      <c r="I5" s="105"/>
      <c r="J5" s="105"/>
      <c r="K5" s="105"/>
    </row>
    <row r="6" spans="1:11" ht="15.6" x14ac:dyDescent="0.3">
      <c r="A6" s="6"/>
      <c r="B6" s="7" t="s">
        <v>6</v>
      </c>
      <c r="C6" s="7" t="s">
        <v>1</v>
      </c>
      <c r="D6" s="8" t="s">
        <v>2</v>
      </c>
      <c r="E6" s="8" t="s">
        <v>3</v>
      </c>
      <c r="F6" s="8" t="s">
        <v>4</v>
      </c>
      <c r="G6" s="8" t="s">
        <v>5</v>
      </c>
    </row>
    <row r="7" spans="1:11" ht="30" customHeight="1" x14ac:dyDescent="0.3">
      <c r="A7" s="9" t="str">
        <f>'Enter Scores'!A8</f>
        <v>BUCHTEL</v>
      </c>
      <c r="B7" s="9" t="str">
        <f>'Enter Scores'!B8&amp;" "&amp;'Enter Scores'!C8</f>
        <v>JERRELL JAMES</v>
      </c>
      <c r="C7" s="10" t="str">
        <f>'Enter Scores'!D8</f>
        <v>10</v>
      </c>
      <c r="D7" s="11">
        <f>IF('Enter Scores'!E8=0, "", 'Enter Scores'!E8)</f>
        <v>151</v>
      </c>
      <c r="E7" s="11">
        <f>IF('Enter Scores'!F8=0, "", 'Enter Scores'!F8)</f>
        <v>93</v>
      </c>
      <c r="F7" s="11">
        <f>IF('Enter Scores'!G8=0, "", 'Enter Scores'!G8)</f>
        <v>125</v>
      </c>
      <c r="G7" s="11">
        <f>IF('Enter Scores'!H8=0, "", 'Enter Scores'!H8)</f>
        <v>369</v>
      </c>
      <c r="H7" s="15"/>
    </row>
    <row r="8" spans="1:11" ht="30" customHeight="1" x14ac:dyDescent="0.3">
      <c r="A8" s="9" t="str">
        <f>'Enter Scores'!A9</f>
        <v>BUCHTEL</v>
      </c>
      <c r="B8" s="9" t="str">
        <f>'Enter Scores'!B9&amp;" "&amp;'Enter Scores'!C9</f>
        <v>JAYLEN INGRAM</v>
      </c>
      <c r="C8" s="10" t="str">
        <f>'Enter Scores'!D9</f>
        <v>10</v>
      </c>
      <c r="D8" s="11">
        <f>IF('Enter Scores'!E9=0, "", 'Enter Scores'!E9)</f>
        <v>134</v>
      </c>
      <c r="E8" s="11">
        <f>IF('Enter Scores'!F9=0, "", 'Enter Scores'!F9)</f>
        <v>82</v>
      </c>
      <c r="F8" s="11">
        <f>IF('Enter Scores'!G9=0, "", 'Enter Scores'!G9)</f>
        <v>135</v>
      </c>
      <c r="G8" s="11">
        <f>IF('Enter Scores'!H9=0, "", 'Enter Scores'!H9)</f>
        <v>351</v>
      </c>
      <c r="H8" s="15"/>
      <c r="J8" s="1"/>
    </row>
    <row r="9" spans="1:11" ht="30" customHeight="1" x14ac:dyDescent="0.3">
      <c r="A9" s="9" t="str">
        <f>'Enter Scores'!A10</f>
        <v>BUCHTEL</v>
      </c>
      <c r="B9" s="9" t="str">
        <f>'Enter Scores'!B10&amp;" "&amp;'Enter Scores'!C10</f>
        <v>QI'ZIAH MARKS</v>
      </c>
      <c r="C9" s="10" t="str">
        <f>'Enter Scores'!D10</f>
        <v>10</v>
      </c>
      <c r="D9" s="11">
        <f>IF('Enter Scores'!E10=0, "", 'Enter Scores'!E10)</f>
        <v>146</v>
      </c>
      <c r="E9" s="11">
        <f>IF('Enter Scores'!F10=0, "", 'Enter Scores'!F10)</f>
        <v>127</v>
      </c>
      <c r="F9" s="11">
        <f>IF('Enter Scores'!G10=0, "", 'Enter Scores'!G10)</f>
        <v>149</v>
      </c>
      <c r="G9" s="11">
        <f>IF('Enter Scores'!H10=0, "", 'Enter Scores'!H10)</f>
        <v>422</v>
      </c>
      <c r="H9" s="15"/>
    </row>
    <row r="10" spans="1:11" ht="30" customHeight="1" x14ac:dyDescent="0.3">
      <c r="A10" s="9" t="str">
        <f>'Enter Scores'!A11</f>
        <v>BUCHTEL</v>
      </c>
      <c r="B10" s="9" t="str">
        <f>'Enter Scores'!B11&amp;" "&amp;'Enter Scores'!C11</f>
        <v>ANTONIO JACKSON</v>
      </c>
      <c r="C10" s="10" t="str">
        <f>'Enter Scores'!D11</f>
        <v>12</v>
      </c>
      <c r="D10" s="11">
        <f>IF('Enter Scores'!E11=0, "", 'Enter Scores'!E11)</f>
        <v>162</v>
      </c>
      <c r="E10" s="11">
        <f>IF('Enter Scores'!F11=0, "", 'Enter Scores'!F11)</f>
        <v>146</v>
      </c>
      <c r="F10" s="11">
        <f>IF('Enter Scores'!G11=0, "", 'Enter Scores'!G11)</f>
        <v>135</v>
      </c>
      <c r="G10" s="11">
        <f>IF('Enter Scores'!H11=0, "", 'Enter Scores'!H11)</f>
        <v>443</v>
      </c>
      <c r="H10" s="15"/>
    </row>
    <row r="11" spans="1:11" ht="30" customHeight="1" x14ac:dyDescent="0.3">
      <c r="A11" s="9" t="str">
        <f>'Enter Scores'!A12</f>
        <v>BUCHTEL</v>
      </c>
      <c r="B11" s="9" t="str">
        <f>'Enter Scores'!B12&amp;" "&amp;'Enter Scores'!C12</f>
        <v>QI'MARREON MARKS</v>
      </c>
      <c r="C11" s="10" t="str">
        <f>'Enter Scores'!D12</f>
        <v>12</v>
      </c>
      <c r="D11" s="11">
        <f>IF('Enter Scores'!E12=0, "", 'Enter Scores'!E12)</f>
        <v>203</v>
      </c>
      <c r="E11" s="11">
        <f>IF('Enter Scores'!F12=0, "", 'Enter Scores'!F12)</f>
        <v>180</v>
      </c>
      <c r="F11" s="11">
        <f>IF('Enter Scores'!G12=0, "", 'Enter Scores'!G12)</f>
        <v>168</v>
      </c>
      <c r="G11" s="11">
        <f>IF('Enter Scores'!H12=0, "", 'Enter Scores'!H12)</f>
        <v>551</v>
      </c>
      <c r="H11" s="15"/>
    </row>
    <row r="12" spans="1:11" ht="30" customHeight="1" x14ac:dyDescent="0.3">
      <c r="A12" s="9" t="str">
        <f>'Enter Scores'!A13</f>
        <v>BUCHTEL</v>
      </c>
      <c r="B12" s="9" t="str">
        <f>'Enter Scores'!B13&amp;" "&amp;'Enter Scores'!C13</f>
        <v>TAROINE BARTON</v>
      </c>
      <c r="C12" s="10" t="str">
        <f>'Enter Scores'!D13</f>
        <v>12</v>
      </c>
      <c r="D12" s="11" t="str">
        <f>IF('Enter Scores'!E13=0, "", 'Enter Scores'!E13)</f>
        <v/>
      </c>
      <c r="E12" s="11" t="str">
        <f>IF('Enter Scores'!F13=0, "", 'Enter Scores'!F13)</f>
        <v/>
      </c>
      <c r="F12" s="11" t="str">
        <f>IF('Enter Scores'!G13=0, "", 'Enter Scores'!G13)</f>
        <v/>
      </c>
      <c r="G12" s="11" t="str">
        <f>IF('Enter Scores'!H13=0, "", 'Enter Scores'!H13)</f>
        <v/>
      </c>
      <c r="H12" s="15"/>
    </row>
    <row r="13" spans="1:11" ht="30" customHeight="1" x14ac:dyDescent="0.3">
      <c r="A13" s="9" t="str">
        <f>'Enter Scores'!A14</f>
        <v/>
      </c>
      <c r="B13" s="9" t="str">
        <f>'Enter Scores'!B14&amp;" "&amp;'Enter Scores'!C14</f>
        <v xml:space="preserve"> </v>
      </c>
      <c r="C13" s="10" t="str">
        <f>'Enter Scores'!D14</f>
        <v/>
      </c>
      <c r="D13" s="11" t="str">
        <f>IF('Enter Scores'!E14=0, "", 'Enter Scores'!E14)</f>
        <v/>
      </c>
      <c r="E13" s="11" t="str">
        <f>IF('Enter Scores'!F14=0, "", 'Enter Scores'!F14)</f>
        <v/>
      </c>
      <c r="F13" s="11" t="str">
        <f>IF('Enter Scores'!G14=0, "", 'Enter Scores'!G14)</f>
        <v/>
      </c>
      <c r="G13" s="11" t="str">
        <f>IF('Enter Scores'!H14=0, "", 'Enter Scores'!H14)</f>
        <v/>
      </c>
      <c r="H13" s="15"/>
    </row>
    <row r="14" spans="1:11" ht="30" customHeight="1" x14ac:dyDescent="0.3">
      <c r="A14" s="9" t="str">
        <f>'Enter Scores'!A15</f>
        <v/>
      </c>
      <c r="B14" s="9" t="str">
        <f>'Enter Scores'!B15&amp;" "&amp;'Enter Scores'!C15</f>
        <v xml:space="preserve"> </v>
      </c>
      <c r="C14" s="10" t="str">
        <f>'Enter Scores'!D15</f>
        <v/>
      </c>
      <c r="D14" s="11" t="str">
        <f>IF('Enter Scores'!E15=0, "", 'Enter Scores'!E15)</f>
        <v/>
      </c>
      <c r="E14" s="11" t="str">
        <f>IF('Enter Scores'!F15=0, "", 'Enter Scores'!F15)</f>
        <v/>
      </c>
      <c r="F14" s="11" t="str">
        <f>IF('Enter Scores'!G15=0, "", 'Enter Scores'!G15)</f>
        <v/>
      </c>
      <c r="G14" s="11" t="str">
        <f>IF('Enter Scores'!H15=0, "", 'Enter Scores'!H15)</f>
        <v/>
      </c>
      <c r="H14" s="15"/>
    </row>
    <row r="15" spans="1:11" ht="30" customHeight="1" x14ac:dyDescent="0.3">
      <c r="A15" s="9" t="str">
        <f>'Enter Scores'!A16</f>
        <v>BUCHTEL</v>
      </c>
      <c r="B15" s="9" t="str">
        <f>'Enter Scores'!B16</f>
        <v>Substitution 1</v>
      </c>
      <c r="C15" s="10" t="str">
        <f>'Enter Scores'!D16</f>
        <v>n/a</v>
      </c>
      <c r="D15" s="11" t="str">
        <f>IF('Enter Scores'!E16=0, "", 'Enter Scores'!E16)</f>
        <v/>
      </c>
      <c r="E15" s="11" t="str">
        <f>IF('Enter Scores'!F16=0, "", 'Enter Scores'!F16)</f>
        <v/>
      </c>
      <c r="F15" s="11" t="str">
        <f>IF('Enter Scores'!G16=0, "", 'Enter Scores'!G16)</f>
        <v/>
      </c>
      <c r="G15" s="11" t="str">
        <f>IF('Enter Scores'!H16=0, "", 'Enter Scores'!H16)</f>
        <v/>
      </c>
      <c r="H15" s="15"/>
    </row>
    <row r="16" spans="1:11" ht="30" customHeight="1" x14ac:dyDescent="0.3">
      <c r="A16" s="9" t="str">
        <f>'Enter Scores'!A17</f>
        <v>BUCHTEL</v>
      </c>
      <c r="B16" s="9" t="str">
        <f>'Enter Scores'!B17</f>
        <v>Substitution 2</v>
      </c>
      <c r="C16" s="10" t="str">
        <f>'Enter Scores'!D17</f>
        <v>n/a</v>
      </c>
      <c r="D16" s="11" t="str">
        <f>IF('Enter Scores'!E17=0, "", 'Enter Scores'!E17)</f>
        <v/>
      </c>
      <c r="E16" s="11" t="str">
        <f>IF('Enter Scores'!F17=0, "", 'Enter Scores'!F17)</f>
        <v/>
      </c>
      <c r="F16" s="11" t="str">
        <f>IF('Enter Scores'!G17=0, "", 'Enter Scores'!G17)</f>
        <v/>
      </c>
      <c r="G16" s="11" t="str">
        <f>IF('Enter Scores'!H17=0, "", 'Enter Scores'!H17)</f>
        <v/>
      </c>
      <c r="H16" s="15"/>
    </row>
    <row r="17" spans="1:11" ht="30" customHeight="1" x14ac:dyDescent="0.3">
      <c r="A17" s="9" t="str">
        <f>'Enter Scores'!A18</f>
        <v>BUCHTEL</v>
      </c>
      <c r="B17" s="9" t="str">
        <f>'Enter Scores'!B18</f>
        <v>Substitution 3</v>
      </c>
      <c r="C17" s="47" t="str">
        <f>'Enter Scores'!D18</f>
        <v>n/a</v>
      </c>
      <c r="D17" s="11" t="str">
        <f>IF('Enter Scores'!E18=0, "", 'Enter Scores'!E18)</f>
        <v/>
      </c>
      <c r="E17" s="11" t="str">
        <f>IF('Enter Scores'!F18=0, "", 'Enter Scores'!F18)</f>
        <v/>
      </c>
      <c r="F17" s="11" t="str">
        <f>IF('Enter Scores'!G18=0, "", 'Enter Scores'!G18)</f>
        <v/>
      </c>
      <c r="G17" s="11" t="str">
        <f>IF('Enter Scores'!H18=0, "", 'Enter Scores'!H18)</f>
        <v/>
      </c>
      <c r="H17" s="15"/>
    </row>
    <row r="18" spans="1:11" ht="30" customHeight="1" x14ac:dyDescent="0.3">
      <c r="A18" s="6"/>
      <c r="C18" s="46" t="str">
        <f>'Enter Scores'!D19</f>
        <v>Total</v>
      </c>
      <c r="D18" s="48">
        <f>IF('Enter Scores'!E19="error", "", 'Enter Scores'!E19)</f>
        <v>796</v>
      </c>
      <c r="E18" s="30">
        <f>IF('Enter Scores'!F19="error", "", 'Enter Scores'!F19)</f>
        <v>628</v>
      </c>
      <c r="F18" s="30">
        <f>IF('Enter Scores'!G19="error", "", 'Enter Scores'!G19)</f>
        <v>712</v>
      </c>
      <c r="G18" s="30">
        <f>IF('Enter Scores'!H19=0, "", 'Enter Scores'!H19)</f>
        <v>2136</v>
      </c>
    </row>
    <row r="20" spans="1:11" ht="15.6" x14ac:dyDescent="0.3">
      <c r="A20" s="42" t="s">
        <v>62</v>
      </c>
      <c r="B20" s="110"/>
      <c r="C20" s="110"/>
      <c r="D20" s="110"/>
      <c r="E20" s="110"/>
      <c r="F20" s="110"/>
      <c r="G20" s="110"/>
    </row>
    <row r="21" spans="1:11" ht="15.6" x14ac:dyDescent="0.3">
      <c r="A21" s="6"/>
      <c r="B21" s="111" t="s">
        <v>27</v>
      </c>
      <c r="C21" s="111"/>
      <c r="D21" s="111"/>
      <c r="E21" s="111"/>
      <c r="F21" s="111"/>
      <c r="G21" s="111"/>
    </row>
    <row r="22" spans="1:11" ht="15.6" x14ac:dyDescent="0.3">
      <c r="A22" s="6"/>
      <c r="D22"/>
      <c r="E22"/>
      <c r="F22"/>
      <c r="G22"/>
    </row>
    <row r="23" spans="1:11" ht="14.4" customHeight="1" x14ac:dyDescent="0.3">
      <c r="A23" s="112" t="str">
        <f>IF('Enter Scores'!$C$36="Team", 'Text Header'!$B$1, 'Text Header'!$B$3)</f>
        <v xml:space="preserve">If a bowler is substituted during a regulation game, enter that game's score on one of the substitution lines. DO NOT enter that score for any bowler listed. 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1" ht="14.4" customHeight="1" x14ac:dyDescent="0.3">
      <c r="A24" s="112" t="str">
        <f>IF('Enter Scores'!$C$36="Team", 'Text Header'!$B$2, "")</f>
        <v>BAKER GAMES: Enter the scores of each baker game in the appropriate box.  RETURN THIS SIGNED SCORE SHEET TO THE OFFICIAL SCORER.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ht="31.2" x14ac:dyDescent="0.3">
      <c r="A25" s="113" t="str">
        <f>'Enter Scores'!A21</f>
        <v>CANTON CENTRAL CATHOLIC</v>
      </c>
      <c r="B25" s="114"/>
      <c r="C25" s="45" t="str">
        <f>IF('Enter Scores'!D21="Individual", "", 'Enter Scores'!D21)</f>
        <v>Baker 1</v>
      </c>
      <c r="D25" s="45" t="str">
        <f>IF('Enter Scores'!E21="Individuals", "", 'Enter Scores'!E21)</f>
        <v>Baker 2</v>
      </c>
      <c r="E25" s="45" t="str">
        <f>IF('Enter Scores'!F21="Individuals", "", 'Enter Scores'!F21)</f>
        <v>Baker 3</v>
      </c>
      <c r="F25" s="45" t="str">
        <f>IF('Enter Scores'!G21="Individuals", "", 'Enter Scores'!G21)</f>
        <v>Baker 4</v>
      </c>
      <c r="G25" s="45" t="str">
        <f>IF('Enter Scores'!H21="Individuals", "", 'Enter Scores'!H21)</f>
        <v>Baker 5</v>
      </c>
      <c r="H25" s="45" t="str">
        <f>IF('Enter Scores'!I21="Individuals", "", 'Enter Scores'!I21)</f>
        <v>Baker 6</v>
      </c>
      <c r="I25" s="45" t="str">
        <f>IF('Enter Scores'!J21="Individuals", "", 'Enter Scores'!J21)</f>
        <v>Baker Total</v>
      </c>
      <c r="J25" s="45" t="str">
        <f>IF('Enter Scores'!K21="Individuals", "", 'Enter Scores'!K21)</f>
        <v>Reg. Total</v>
      </c>
      <c r="K25" s="45" t="str">
        <f>IF('Enter Scores'!L21="Individuals", "", 'Enter Scores'!L21)</f>
        <v>Team Total</v>
      </c>
    </row>
    <row r="26" spans="1:11" ht="14.4" customHeight="1" x14ac:dyDescent="0.3">
      <c r="A26" s="4" t="str">
        <f>'Enter Scores'!A22</f>
        <v xml:space="preserve">Head Coach: </v>
      </c>
      <c r="B26" s="5" t="str">
        <f>'Enter Scores'!B22</f>
        <v>TAYLOR DEVAUL</v>
      </c>
      <c r="C26" s="105">
        <f>IF('Enter Scores'!D22=0, "", 'Enter Scores'!D22)</f>
        <v>130</v>
      </c>
      <c r="D26" s="105">
        <f>IF('Enter Scores'!E22=0, "", 'Enter Scores'!E22)</f>
        <v>180</v>
      </c>
      <c r="E26" s="105">
        <f>IF('Enter Scores'!F22=0, "", 'Enter Scores'!F22)</f>
        <v>200</v>
      </c>
      <c r="F26" s="105">
        <f>IF('Enter Scores'!G22=0, "", 'Enter Scores'!G22)</f>
        <v>170</v>
      </c>
      <c r="G26" s="105">
        <f>IF('Enter Scores'!H22=0, "", 'Enter Scores'!H22)</f>
        <v>173</v>
      </c>
      <c r="H26" s="105">
        <f>IF('Enter Scores'!I22=0, "", 'Enter Scores'!I22)</f>
        <v>197</v>
      </c>
      <c r="I26" s="105">
        <f>IF('Enter Scores'!J22=0, "", 'Enter Scores'!J22)</f>
        <v>1050</v>
      </c>
      <c r="J26" s="105">
        <f>IF('Enter Scores'!K22=0, "", 'Enter Scores'!K22)</f>
        <v>2621</v>
      </c>
      <c r="K26" s="105">
        <f>IF(J26="", "", IF(I26="", "", SUM(I26:J27)))</f>
        <v>3671</v>
      </c>
    </row>
    <row r="27" spans="1:11" ht="14.4" customHeight="1" x14ac:dyDescent="0.3">
      <c r="A27" s="50" t="str">
        <f>'Enter Scores'!A23</f>
        <v xml:space="preserve">Asst. Coach: </v>
      </c>
      <c r="B27" s="29" t="str">
        <f>'Enter Scores'!B23</f>
        <v>KRISSY MITTAS</v>
      </c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1" ht="15.6" x14ac:dyDescent="0.3">
      <c r="A28" s="6"/>
      <c r="B28" s="7" t="s">
        <v>6</v>
      </c>
      <c r="C28" s="7" t="s">
        <v>1</v>
      </c>
      <c r="D28" s="8" t="s">
        <v>2</v>
      </c>
      <c r="E28" s="8" t="s">
        <v>3</v>
      </c>
      <c r="F28" s="8" t="s">
        <v>4</v>
      </c>
      <c r="G28" s="8" t="s">
        <v>5</v>
      </c>
    </row>
    <row r="29" spans="1:11" ht="30" customHeight="1" x14ac:dyDescent="0.3">
      <c r="A29" s="9" t="str">
        <f>'Enter Scores'!A25</f>
        <v>CANTON CENTRAL CATHOLIC</v>
      </c>
      <c r="B29" s="9" t="str">
        <f>'Enter Scores'!B25&amp;" "&amp;'Enter Scores'!C25</f>
        <v>TIM SIEBER</v>
      </c>
      <c r="C29" s="10" t="str">
        <f>'Enter Scores'!D25</f>
        <v>12</v>
      </c>
      <c r="D29" s="11">
        <f>IF('Enter Scores'!E25=0, "", 'Enter Scores'!E25)</f>
        <v>183</v>
      </c>
      <c r="E29" s="11">
        <f>IF('Enter Scores'!F25=0, "", 'Enter Scores'!F25)</f>
        <v>154</v>
      </c>
      <c r="F29" s="11">
        <f>IF('Enter Scores'!G25=0, "", 'Enter Scores'!G25)</f>
        <v>146</v>
      </c>
      <c r="G29" s="11">
        <f>IF('Enter Scores'!H25=0, "", 'Enter Scores'!H25)</f>
        <v>483</v>
      </c>
      <c r="H29" s="15"/>
    </row>
    <row r="30" spans="1:11" ht="30" customHeight="1" x14ac:dyDescent="0.3">
      <c r="A30" s="9" t="str">
        <f>'Enter Scores'!A26</f>
        <v>CANTON CENTRAL CATHOLIC</v>
      </c>
      <c r="B30" s="9" t="str">
        <f>'Enter Scores'!B26&amp;" "&amp;'Enter Scores'!C26</f>
        <v>TIM SHORT</v>
      </c>
      <c r="C30" s="10" t="str">
        <f>'Enter Scores'!D26</f>
        <v>12</v>
      </c>
      <c r="D30" s="11">
        <f>IF('Enter Scores'!E26=0, "", 'Enter Scores'!E26)</f>
        <v>168</v>
      </c>
      <c r="E30" s="11">
        <f>IF('Enter Scores'!F26=0, "", 'Enter Scores'!F26)</f>
        <v>192</v>
      </c>
      <c r="F30" s="11">
        <f>IF('Enter Scores'!G26=0, "", 'Enter Scores'!G26)</f>
        <v>113</v>
      </c>
      <c r="G30" s="11">
        <f>IF('Enter Scores'!H26=0, "", 'Enter Scores'!H26)</f>
        <v>473</v>
      </c>
      <c r="H30" s="15"/>
      <c r="J30" s="1"/>
    </row>
    <row r="31" spans="1:11" ht="30" customHeight="1" x14ac:dyDescent="0.3">
      <c r="A31" s="9" t="str">
        <f>'Enter Scores'!A27</f>
        <v>CANTON CENTRAL CATHOLIC</v>
      </c>
      <c r="B31" s="9" t="str">
        <f>'Enter Scores'!B27&amp;" "&amp;'Enter Scores'!C27</f>
        <v>PHILIP YINGLING</v>
      </c>
      <c r="C31" s="10" t="str">
        <f>'Enter Scores'!D27</f>
        <v>12</v>
      </c>
      <c r="D31" s="11">
        <f>IF('Enter Scores'!E27=0, "", 'Enter Scores'!E27)</f>
        <v>179</v>
      </c>
      <c r="E31" s="11">
        <f>IF('Enter Scores'!F27=0, "", 'Enter Scores'!F27)</f>
        <v>179</v>
      </c>
      <c r="F31" s="11">
        <f>IF('Enter Scores'!G27=0, "", 'Enter Scores'!G27)</f>
        <v>171</v>
      </c>
      <c r="G31" s="11">
        <f>IF('Enter Scores'!H27=0, "", 'Enter Scores'!H27)</f>
        <v>529</v>
      </c>
      <c r="H31" s="15"/>
    </row>
    <row r="32" spans="1:11" ht="30" customHeight="1" x14ac:dyDescent="0.3">
      <c r="A32" s="9" t="str">
        <f>'Enter Scores'!A28</f>
        <v>CANTON CENTRAL CATHOLIC</v>
      </c>
      <c r="B32" s="9" t="str">
        <f>'Enter Scores'!B28&amp;" "&amp;'Enter Scores'!C28</f>
        <v>LOGAN GAWLAK</v>
      </c>
      <c r="C32" s="10" t="str">
        <f>'Enter Scores'!D28</f>
        <v>11</v>
      </c>
      <c r="D32" s="11">
        <f>IF('Enter Scores'!E28=0, "", 'Enter Scores'!E28)</f>
        <v>255</v>
      </c>
      <c r="E32" s="11">
        <f>IF('Enter Scores'!F28=0, "", 'Enter Scores'!F28)</f>
        <v>129</v>
      </c>
      <c r="F32" s="11">
        <f>IF('Enter Scores'!G28=0, "", 'Enter Scores'!G28)</f>
        <v>226</v>
      </c>
      <c r="G32" s="11">
        <f>IF('Enter Scores'!H28=0, "", 'Enter Scores'!H28)</f>
        <v>610</v>
      </c>
      <c r="H32" s="15"/>
    </row>
    <row r="33" spans="1:11" ht="30" customHeight="1" x14ac:dyDescent="0.3">
      <c r="A33" s="9" t="str">
        <f>'Enter Scores'!A29</f>
        <v>CANTON CENTRAL CATHOLIC</v>
      </c>
      <c r="B33" s="9" t="str">
        <f>'Enter Scores'!B29&amp;" "&amp;'Enter Scores'!C29</f>
        <v>BRAYLAN GAWLAK</v>
      </c>
      <c r="C33" s="10" t="str">
        <f>'Enter Scores'!D29</f>
        <v>10</v>
      </c>
      <c r="D33" s="11">
        <f>IF('Enter Scores'!E29=0, "", 'Enter Scores'!E29)</f>
        <v>190</v>
      </c>
      <c r="E33" s="11" t="str">
        <f>IF('Enter Scores'!F29=0, "", 'Enter Scores'!F29)</f>
        <v/>
      </c>
      <c r="F33" s="11" t="str">
        <f>IF('Enter Scores'!G29=0, "", 'Enter Scores'!G29)</f>
        <v/>
      </c>
      <c r="G33" s="11">
        <f>IF('Enter Scores'!H29=0, "", 'Enter Scores'!H29)</f>
        <v>190</v>
      </c>
      <c r="H33" s="15"/>
    </row>
    <row r="34" spans="1:11" ht="30" customHeight="1" x14ac:dyDescent="0.3">
      <c r="A34" s="9" t="str">
        <f>'Enter Scores'!A30</f>
        <v>CANTON CENTRAL CATHOLIC</v>
      </c>
      <c r="B34" s="9" t="str">
        <f>'Enter Scores'!B30&amp;" "&amp;'Enter Scores'!C30</f>
        <v>GIOVANNI DISABATO</v>
      </c>
      <c r="C34" s="10" t="str">
        <f>'Enter Scores'!D30</f>
        <v>12</v>
      </c>
      <c r="D34" s="11" t="str">
        <f>IF('Enter Scores'!E30=0, "", 'Enter Scores'!E30)</f>
        <v/>
      </c>
      <c r="E34" s="11" t="str">
        <f>IF('Enter Scores'!F30=0, "", 'Enter Scores'!F30)</f>
        <v/>
      </c>
      <c r="F34" s="11" t="str">
        <f>IF('Enter Scores'!G30=0, "", 'Enter Scores'!G30)</f>
        <v/>
      </c>
      <c r="G34" s="11" t="str">
        <f>IF('Enter Scores'!H30=0, "", 'Enter Scores'!H30)</f>
        <v/>
      </c>
      <c r="H34" s="15"/>
    </row>
    <row r="35" spans="1:11" ht="30" customHeight="1" x14ac:dyDescent="0.3">
      <c r="A35" s="9" t="str">
        <f>'Enter Scores'!A31</f>
        <v>CANTON CENTRAL CATHOLIC</v>
      </c>
      <c r="B35" s="9" t="str">
        <f>'Enter Scores'!B31&amp;" "&amp;'Enter Scores'!C31</f>
        <v>NATHAN ANDERSON</v>
      </c>
      <c r="C35" s="10" t="str">
        <f>'Enter Scores'!D31</f>
        <v>10</v>
      </c>
      <c r="D35" s="11" t="str">
        <f>IF('Enter Scores'!E31=0, "", 'Enter Scores'!E31)</f>
        <v/>
      </c>
      <c r="E35" s="11" t="str">
        <f>IF('Enter Scores'!F31=0, "", 'Enter Scores'!F31)</f>
        <v/>
      </c>
      <c r="F35" s="11">
        <f>IF('Enter Scores'!G31=0, "", 'Enter Scores'!G31)</f>
        <v>220</v>
      </c>
      <c r="G35" s="11">
        <f>IF('Enter Scores'!H31=0, "", 'Enter Scores'!H31)</f>
        <v>220</v>
      </c>
      <c r="H35" s="15"/>
    </row>
    <row r="36" spans="1:11" ht="30" customHeight="1" x14ac:dyDescent="0.3">
      <c r="A36" s="9" t="str">
        <f>'Enter Scores'!A32</f>
        <v>CANTON CENTRAL CATHOLIC</v>
      </c>
      <c r="B36" s="9" t="str">
        <f>'Enter Scores'!B32&amp;" "&amp;'Enter Scores'!C32</f>
        <v>VITO MARINO</v>
      </c>
      <c r="C36" s="10" t="str">
        <f>'Enter Scores'!D32</f>
        <v>11</v>
      </c>
      <c r="D36" s="11" t="str">
        <f>IF('Enter Scores'!E32=0, "", 'Enter Scores'!E32)</f>
        <v/>
      </c>
      <c r="E36" s="11" t="str">
        <f>IF('Enter Scores'!F32=0, "", 'Enter Scores'!F32)</f>
        <v/>
      </c>
      <c r="F36" s="11" t="str">
        <f>IF('Enter Scores'!G32=0, "", 'Enter Scores'!G32)</f>
        <v/>
      </c>
      <c r="G36" s="11" t="str">
        <f>IF('Enter Scores'!H32=0, "", 'Enter Scores'!H32)</f>
        <v/>
      </c>
      <c r="H36" s="15"/>
    </row>
    <row r="37" spans="1:11" ht="30" customHeight="1" x14ac:dyDescent="0.3">
      <c r="A37" s="9" t="str">
        <f>'Enter Scores'!A33</f>
        <v>CANTON CENTRAL CATHOLIC</v>
      </c>
      <c r="B37" s="9" t="str">
        <f>'Enter Scores'!B33</f>
        <v>Substitution 1</v>
      </c>
      <c r="C37" s="10" t="str">
        <f>'Enter Scores'!D33</f>
        <v>n/a</v>
      </c>
      <c r="D37" s="11" t="str">
        <f>IF('Enter Scores'!E33=0, "", 'Enter Scores'!E33)</f>
        <v/>
      </c>
      <c r="E37" s="11">
        <f>IF('Enter Scores'!F33=0, "", 'Enter Scores'!F33)</f>
        <v>116</v>
      </c>
      <c r="F37" s="11" t="str">
        <f>IF('Enter Scores'!G33=0, "", 'Enter Scores'!G33)</f>
        <v/>
      </c>
      <c r="G37" s="11">
        <f>IF('Enter Scores'!H33=0, "", 'Enter Scores'!H33)</f>
        <v>116</v>
      </c>
      <c r="H37" s="15"/>
    </row>
    <row r="38" spans="1:11" ht="30" customHeight="1" x14ac:dyDescent="0.3">
      <c r="A38" s="9" t="str">
        <f>'Enter Scores'!A34</f>
        <v>CANTON CENTRAL CATHOLIC</v>
      </c>
      <c r="B38" s="9" t="str">
        <f>'Enter Scores'!B34</f>
        <v>Substitution 2</v>
      </c>
      <c r="C38" s="10" t="str">
        <f>'Enter Scores'!D34</f>
        <v>n/a</v>
      </c>
      <c r="D38" s="11" t="str">
        <f>IF('Enter Scores'!E34=0, "", 'Enter Scores'!E34)</f>
        <v/>
      </c>
      <c r="E38" s="11" t="str">
        <f>IF('Enter Scores'!F34=0, "", 'Enter Scores'!F34)</f>
        <v/>
      </c>
      <c r="F38" s="11" t="str">
        <f>IF('Enter Scores'!G34=0, "", 'Enter Scores'!G34)</f>
        <v/>
      </c>
      <c r="G38" s="11" t="str">
        <f>IF('Enter Scores'!H34=0, "", 'Enter Scores'!H34)</f>
        <v/>
      </c>
      <c r="H38" s="15"/>
    </row>
    <row r="39" spans="1:11" ht="30" customHeight="1" x14ac:dyDescent="0.3">
      <c r="A39" s="9" t="str">
        <f>'Enter Scores'!A35</f>
        <v>CANTON CENTRAL CATHOLIC</v>
      </c>
      <c r="B39" s="9" t="str">
        <f>'Enter Scores'!B35</f>
        <v>Substitution 3</v>
      </c>
      <c r="C39" s="47" t="str">
        <f>'Enter Scores'!D35</f>
        <v>n/a</v>
      </c>
      <c r="D39" s="11" t="str">
        <f>IF('Enter Scores'!E35=0, "", 'Enter Scores'!E35)</f>
        <v/>
      </c>
      <c r="E39" s="11" t="str">
        <f>IF('Enter Scores'!F35=0, "", 'Enter Scores'!F35)</f>
        <v/>
      </c>
      <c r="F39" s="11" t="str">
        <f>IF('Enter Scores'!G35=0, "", 'Enter Scores'!G35)</f>
        <v/>
      </c>
      <c r="G39" s="11" t="str">
        <f>IF('Enter Scores'!H35=0, "", 'Enter Scores'!H35)</f>
        <v/>
      </c>
      <c r="H39" s="15"/>
    </row>
    <row r="40" spans="1:11" ht="30" customHeight="1" x14ac:dyDescent="0.3">
      <c r="A40" s="6"/>
      <c r="C40" s="46" t="str">
        <f>'Enter Scores'!D36</f>
        <v>Total</v>
      </c>
      <c r="D40" s="48">
        <f>IF('Enter Scores'!E36="error", "", 'Enter Scores'!E36)</f>
        <v>975</v>
      </c>
      <c r="E40" s="30">
        <f>IF('Enter Scores'!F36="error", "", 'Enter Scores'!F36)</f>
        <v>770</v>
      </c>
      <c r="F40" s="30">
        <f>IF('Enter Scores'!G36="error", "", 'Enter Scores'!G36)</f>
        <v>876</v>
      </c>
      <c r="G40" s="30">
        <f>IF('Enter Scores'!H36=0, "", 'Enter Scores'!H36)</f>
        <v>2621</v>
      </c>
    </row>
    <row r="41" spans="1:11" ht="14.4" x14ac:dyDescent="0.3"/>
    <row r="42" spans="1:11" ht="15.6" x14ac:dyDescent="0.3">
      <c r="A42" s="42" t="s">
        <v>62</v>
      </c>
      <c r="B42" s="110"/>
      <c r="C42" s="110"/>
      <c r="D42" s="110"/>
      <c r="E42" s="110"/>
      <c r="F42" s="110"/>
      <c r="G42" s="110"/>
    </row>
    <row r="43" spans="1:11" ht="15.6" x14ac:dyDescent="0.3">
      <c r="A43" s="6"/>
      <c r="B43" s="111" t="s">
        <v>27</v>
      </c>
      <c r="C43" s="111"/>
      <c r="D43" s="111"/>
      <c r="E43" s="111"/>
      <c r="F43" s="111"/>
      <c r="G43" s="111"/>
    </row>
    <row r="44" spans="1:11" ht="15.6" x14ac:dyDescent="0.3">
      <c r="A44" s="6"/>
      <c r="D44"/>
      <c r="E44"/>
      <c r="F44"/>
      <c r="G44"/>
    </row>
    <row r="45" spans="1:11" ht="14.4" customHeight="1" x14ac:dyDescent="0.3">
      <c r="A45" s="112" t="str">
        <f>IF('Enter Scores'!$C$53="Team", 'Text Header'!$B$1, 'Text Header'!$B$3)</f>
        <v xml:space="preserve">If a bowler is substituted during a regulation game, enter that game's score on one of the substitution lines. DO NOT enter that score for any bowler listed. 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</row>
    <row r="46" spans="1:11" ht="14.4" customHeight="1" x14ac:dyDescent="0.3">
      <c r="A46" s="112" t="str">
        <f>IF('Enter Scores'!$C$53="Team", 'Text Header'!$B$2, "")</f>
        <v>BAKER GAMES: Enter the scores of each baker game in the appropriate box.  RETURN THIS SIGNED SCORE SHEET TO THE OFFICIAL SCORER.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</row>
    <row r="47" spans="1:11" ht="31.2" x14ac:dyDescent="0.3">
      <c r="A47" s="113" t="str">
        <f>'Enter Scores'!A38</f>
        <v>CANTON SOUTH</v>
      </c>
      <c r="B47" s="114"/>
      <c r="C47" s="45" t="str">
        <f>IF('Enter Scores'!D38="Individual", "", 'Enter Scores'!D38)</f>
        <v>Baker 1</v>
      </c>
      <c r="D47" s="45" t="str">
        <f>IF('Enter Scores'!E38="Individuals", "", 'Enter Scores'!E38)</f>
        <v>Baker 2</v>
      </c>
      <c r="E47" s="45" t="str">
        <f>IF('Enter Scores'!F38="Individuals", "", 'Enter Scores'!F38)</f>
        <v>Baker 3</v>
      </c>
      <c r="F47" s="45" t="str">
        <f>IF('Enter Scores'!G38="Individuals", "", 'Enter Scores'!G38)</f>
        <v>Baker 4</v>
      </c>
      <c r="G47" s="45" t="str">
        <f>IF('Enter Scores'!H38="Individuals", "", 'Enter Scores'!H38)</f>
        <v>Baker 5</v>
      </c>
      <c r="H47" s="45" t="str">
        <f>IF('Enter Scores'!I38="Individuals", "", 'Enter Scores'!I38)</f>
        <v>Baker 6</v>
      </c>
      <c r="I47" s="45" t="str">
        <f>IF('Enter Scores'!J38="Individuals", "", 'Enter Scores'!J38)</f>
        <v>Baker Total</v>
      </c>
      <c r="J47" s="45" t="str">
        <f>IF('Enter Scores'!K38="Individuals", "", 'Enter Scores'!K38)</f>
        <v>Reg. Total</v>
      </c>
      <c r="K47" s="45" t="str">
        <f>IF('Enter Scores'!L38="Individuals", "", 'Enter Scores'!L38)</f>
        <v>Team Total</v>
      </c>
    </row>
    <row r="48" spans="1:11" ht="14.4" customHeight="1" x14ac:dyDescent="0.3">
      <c r="A48" s="4" t="str">
        <f>'Enter Scores'!A39</f>
        <v xml:space="preserve">Head Coach: </v>
      </c>
      <c r="B48" s="5" t="str">
        <f>'Enter Scores'!B39</f>
        <v>BRIAN  GATES</v>
      </c>
      <c r="C48" s="105">
        <f>IF('Enter Scores'!D39=0, "", 'Enter Scores'!D39)</f>
        <v>145</v>
      </c>
      <c r="D48" s="105">
        <f>IF('Enter Scores'!E39=0, "", 'Enter Scores'!E39)</f>
        <v>171</v>
      </c>
      <c r="E48" s="105">
        <f>IF('Enter Scores'!F39=0, "", 'Enter Scores'!F39)</f>
        <v>148</v>
      </c>
      <c r="F48" s="105">
        <f>IF('Enter Scores'!G39=0, "", 'Enter Scores'!G39)</f>
        <v>188</v>
      </c>
      <c r="G48" s="105">
        <f>IF('Enter Scores'!H39=0, "", 'Enter Scores'!H39)</f>
        <v>184</v>
      </c>
      <c r="H48" s="105">
        <f>IF('Enter Scores'!I39=0, "", 'Enter Scores'!I39)</f>
        <v>145</v>
      </c>
      <c r="I48" s="105">
        <f>IF('Enter Scores'!J39=0, "", 'Enter Scores'!J39)</f>
        <v>981</v>
      </c>
      <c r="J48" s="105">
        <f>IF('Enter Scores'!K39=0, "", 'Enter Scores'!K39)</f>
        <v>2485</v>
      </c>
      <c r="K48" s="105">
        <f>IF(J48="", "", IF(I48="", "", SUM(I48:J49)))</f>
        <v>3466</v>
      </c>
    </row>
    <row r="49" spans="1:11" ht="14.4" customHeight="1" x14ac:dyDescent="0.3">
      <c r="A49" s="50" t="str">
        <f>'Enter Scores'!A40</f>
        <v xml:space="preserve">Asst. Coach: </v>
      </c>
      <c r="B49" s="29" t="str">
        <f>'Enter Scores'!B40</f>
        <v>JEREMY NOLL</v>
      </c>
      <c r="C49" s="105"/>
      <c r="D49" s="105"/>
      <c r="E49" s="105"/>
      <c r="F49" s="105"/>
      <c r="G49" s="105"/>
      <c r="H49" s="105"/>
      <c r="I49" s="105"/>
      <c r="J49" s="105"/>
      <c r="K49" s="105"/>
    </row>
    <row r="50" spans="1:11" ht="15.6" x14ac:dyDescent="0.3">
      <c r="A50" s="6"/>
      <c r="B50" s="7" t="s">
        <v>6</v>
      </c>
      <c r="C50" s="7" t="s">
        <v>1</v>
      </c>
      <c r="D50" s="8" t="s">
        <v>2</v>
      </c>
      <c r="E50" s="8" t="s">
        <v>3</v>
      </c>
      <c r="F50" s="8" t="s">
        <v>4</v>
      </c>
      <c r="G50" s="8" t="s">
        <v>5</v>
      </c>
    </row>
    <row r="51" spans="1:11" ht="30" customHeight="1" x14ac:dyDescent="0.3">
      <c r="A51" s="9" t="str">
        <f>'Enter Scores'!A42</f>
        <v>CANTON SOUTH</v>
      </c>
      <c r="B51" s="9" t="str">
        <f>'Enter Scores'!B42&amp;" "&amp;'Enter Scores'!C42</f>
        <v>HUNTER SMITH</v>
      </c>
      <c r="C51" s="10" t="str">
        <f>'Enter Scores'!D42</f>
        <v>12</v>
      </c>
      <c r="D51" s="11">
        <f>IF('Enter Scores'!E42=0, "", 'Enter Scores'!E42)</f>
        <v>139</v>
      </c>
      <c r="E51" s="11">
        <f>IF('Enter Scores'!F42=0, "", 'Enter Scores'!F42)</f>
        <v>136</v>
      </c>
      <c r="F51" s="11">
        <f>IF('Enter Scores'!G42=0, "", 'Enter Scores'!G42)</f>
        <v>244</v>
      </c>
      <c r="G51" s="11">
        <f>IF('Enter Scores'!H42=0, "", 'Enter Scores'!H42)</f>
        <v>519</v>
      </c>
      <c r="H51" s="15"/>
    </row>
    <row r="52" spans="1:11" ht="30" customHeight="1" x14ac:dyDescent="0.3">
      <c r="A52" s="9" t="str">
        <f>'Enter Scores'!A43</f>
        <v>CANTON SOUTH</v>
      </c>
      <c r="B52" s="9" t="str">
        <f>'Enter Scores'!B43&amp;" "&amp;'Enter Scores'!C43</f>
        <v>DERICK FOWLER-KEAGY</v>
      </c>
      <c r="C52" s="10" t="str">
        <f>'Enter Scores'!D43</f>
        <v>10</v>
      </c>
      <c r="D52" s="11">
        <f>IF('Enter Scores'!E43=0, "", 'Enter Scores'!E43)</f>
        <v>145</v>
      </c>
      <c r="E52" s="11">
        <f>IF('Enter Scores'!F43=0, "", 'Enter Scores'!F43)</f>
        <v>193</v>
      </c>
      <c r="F52" s="11">
        <f>IF('Enter Scores'!G43=0, "", 'Enter Scores'!G43)</f>
        <v>216</v>
      </c>
      <c r="G52" s="11">
        <f>IF('Enter Scores'!H43=0, "", 'Enter Scores'!H43)</f>
        <v>554</v>
      </c>
      <c r="H52" s="15"/>
      <c r="J52" s="1"/>
    </row>
    <row r="53" spans="1:11" ht="30" customHeight="1" x14ac:dyDescent="0.3">
      <c r="A53" s="9" t="str">
        <f>'Enter Scores'!A44</f>
        <v>CANTON SOUTH</v>
      </c>
      <c r="B53" s="9" t="str">
        <f>'Enter Scores'!B44&amp;" "&amp;'Enter Scores'!C44</f>
        <v>NATE MORRIS</v>
      </c>
      <c r="C53" s="10" t="str">
        <f>'Enter Scores'!D44</f>
        <v>11</v>
      </c>
      <c r="D53" s="11">
        <f>IF('Enter Scores'!E44=0, "", 'Enter Scores'!E44)</f>
        <v>192</v>
      </c>
      <c r="E53" s="11">
        <f>IF('Enter Scores'!F44=0, "", 'Enter Scores'!F44)</f>
        <v>168</v>
      </c>
      <c r="F53" s="11">
        <f>IF('Enter Scores'!G44=0, "", 'Enter Scores'!G44)</f>
        <v>159</v>
      </c>
      <c r="G53" s="11">
        <f>IF('Enter Scores'!H44=0, "", 'Enter Scores'!H44)</f>
        <v>519</v>
      </c>
      <c r="H53" s="15"/>
    </row>
    <row r="54" spans="1:11" ht="30" customHeight="1" x14ac:dyDescent="0.3">
      <c r="A54" s="9" t="str">
        <f>'Enter Scores'!A45</f>
        <v>CANTON SOUTH</v>
      </c>
      <c r="B54" s="9" t="str">
        <f>'Enter Scores'!B45&amp;" "&amp;'Enter Scores'!C45</f>
        <v>DILLON CHESSMAN</v>
      </c>
      <c r="C54" s="10" t="str">
        <f>'Enter Scores'!D45</f>
        <v>10</v>
      </c>
      <c r="D54" s="11">
        <f>IF('Enter Scores'!E45=0, "", 'Enter Scores'!E45)</f>
        <v>185</v>
      </c>
      <c r="E54" s="11">
        <f>IF('Enter Scores'!F45=0, "", 'Enter Scores'!F45)</f>
        <v>172</v>
      </c>
      <c r="F54" s="11">
        <f>IF('Enter Scores'!G45=0, "", 'Enter Scores'!G45)</f>
        <v>221</v>
      </c>
      <c r="G54" s="11">
        <f>IF('Enter Scores'!H45=0, "", 'Enter Scores'!H45)</f>
        <v>578</v>
      </c>
      <c r="H54" s="15"/>
    </row>
    <row r="55" spans="1:11" ht="30" customHeight="1" x14ac:dyDescent="0.3">
      <c r="A55" s="9" t="str">
        <f>'Enter Scores'!A46</f>
        <v>CANTON SOUTH</v>
      </c>
      <c r="B55" s="9" t="str">
        <f>'Enter Scores'!B46&amp;" "&amp;'Enter Scores'!C46</f>
        <v>XAVIER WILLIAMS</v>
      </c>
      <c r="C55" s="10" t="str">
        <f>'Enter Scores'!D46</f>
        <v>11</v>
      </c>
      <c r="D55" s="11">
        <f>IF('Enter Scores'!E46=0, "", 'Enter Scores'!E46)</f>
        <v>109</v>
      </c>
      <c r="E55" s="11">
        <f>IF('Enter Scores'!F46=0, "", 'Enter Scores'!F46)</f>
        <v>100</v>
      </c>
      <c r="F55" s="11">
        <f>IF('Enter Scores'!G46=0, "", 'Enter Scores'!G46)</f>
        <v>106</v>
      </c>
      <c r="G55" s="11">
        <f>IF('Enter Scores'!H46=0, "", 'Enter Scores'!H46)</f>
        <v>315</v>
      </c>
      <c r="H55" s="15"/>
    </row>
    <row r="56" spans="1:11" ht="30" customHeight="1" x14ac:dyDescent="0.3">
      <c r="A56" s="9" t="str">
        <f>'Enter Scores'!A47</f>
        <v/>
      </c>
      <c r="B56" s="9" t="str">
        <f>'Enter Scores'!B47&amp;" "&amp;'Enter Scores'!C47</f>
        <v xml:space="preserve"> </v>
      </c>
      <c r="C56" s="10" t="str">
        <f>'Enter Scores'!D47</f>
        <v/>
      </c>
      <c r="D56" s="11" t="str">
        <f>IF('Enter Scores'!E47=0, "", 'Enter Scores'!E47)</f>
        <v/>
      </c>
      <c r="E56" s="11" t="str">
        <f>IF('Enter Scores'!F47=0, "", 'Enter Scores'!F47)</f>
        <v/>
      </c>
      <c r="F56" s="11" t="str">
        <f>IF('Enter Scores'!G47=0, "", 'Enter Scores'!G47)</f>
        <v/>
      </c>
      <c r="G56" s="11" t="str">
        <f>IF('Enter Scores'!H47=0, "", 'Enter Scores'!H47)</f>
        <v/>
      </c>
      <c r="H56" s="15"/>
    </row>
    <row r="57" spans="1:11" ht="30" customHeight="1" x14ac:dyDescent="0.3">
      <c r="A57" s="9" t="str">
        <f>'Enter Scores'!A48</f>
        <v/>
      </c>
      <c r="B57" s="9" t="str">
        <f>'Enter Scores'!B48&amp;" "&amp;'Enter Scores'!C48</f>
        <v xml:space="preserve"> </v>
      </c>
      <c r="C57" s="10" t="str">
        <f>'Enter Scores'!D48</f>
        <v/>
      </c>
      <c r="D57" s="11" t="str">
        <f>IF('Enter Scores'!E48=0, "", 'Enter Scores'!E48)</f>
        <v/>
      </c>
      <c r="E57" s="11" t="str">
        <f>IF('Enter Scores'!F48=0, "", 'Enter Scores'!F48)</f>
        <v/>
      </c>
      <c r="F57" s="11" t="str">
        <f>IF('Enter Scores'!G48=0, "", 'Enter Scores'!G48)</f>
        <v/>
      </c>
      <c r="G57" s="11" t="str">
        <f>IF('Enter Scores'!H48=0, "", 'Enter Scores'!H48)</f>
        <v/>
      </c>
      <c r="H57" s="15"/>
    </row>
    <row r="58" spans="1:11" ht="30" customHeight="1" x14ac:dyDescent="0.3">
      <c r="A58" s="9" t="str">
        <f>'Enter Scores'!A49</f>
        <v/>
      </c>
      <c r="B58" s="9" t="str">
        <f>'Enter Scores'!B49&amp;" "&amp;'Enter Scores'!C49</f>
        <v xml:space="preserve"> </v>
      </c>
      <c r="C58" s="10" t="str">
        <f>'Enter Scores'!D49</f>
        <v/>
      </c>
      <c r="D58" s="11" t="str">
        <f>IF('Enter Scores'!E49=0, "", 'Enter Scores'!E49)</f>
        <v/>
      </c>
      <c r="E58" s="11" t="str">
        <f>IF('Enter Scores'!F49=0, "", 'Enter Scores'!F49)</f>
        <v/>
      </c>
      <c r="F58" s="11" t="str">
        <f>IF('Enter Scores'!G49=0, "", 'Enter Scores'!G49)</f>
        <v/>
      </c>
      <c r="G58" s="11" t="str">
        <f>IF('Enter Scores'!H49=0, "", 'Enter Scores'!H49)</f>
        <v/>
      </c>
      <c r="H58" s="15"/>
    </row>
    <row r="59" spans="1:11" ht="30" customHeight="1" x14ac:dyDescent="0.3">
      <c r="A59" s="9" t="str">
        <f>'Enter Scores'!A50</f>
        <v>CANTON SOUTH</v>
      </c>
      <c r="B59" s="9" t="str">
        <f>'Enter Scores'!B50</f>
        <v>Substitution 1</v>
      </c>
      <c r="C59" s="10" t="str">
        <f>'Enter Scores'!D50</f>
        <v>n/a</v>
      </c>
      <c r="D59" s="11" t="str">
        <f>IF('Enter Scores'!E50=0, "", 'Enter Scores'!E50)</f>
        <v/>
      </c>
      <c r="E59" s="11" t="str">
        <f>IF('Enter Scores'!F50=0, "", 'Enter Scores'!F50)</f>
        <v/>
      </c>
      <c r="F59" s="11" t="str">
        <f>IF('Enter Scores'!G50=0, "", 'Enter Scores'!G50)</f>
        <v/>
      </c>
      <c r="G59" s="11" t="str">
        <f>IF('Enter Scores'!H50=0, "", 'Enter Scores'!H50)</f>
        <v/>
      </c>
      <c r="H59" s="15"/>
    </row>
    <row r="60" spans="1:11" ht="30" customHeight="1" x14ac:dyDescent="0.3">
      <c r="A60" s="9" t="str">
        <f>'Enter Scores'!A51</f>
        <v>CANTON SOUTH</v>
      </c>
      <c r="B60" s="9" t="str">
        <f>'Enter Scores'!B51</f>
        <v>Substitution 2</v>
      </c>
      <c r="C60" s="10" t="str">
        <f>'Enter Scores'!D51</f>
        <v>n/a</v>
      </c>
      <c r="D60" s="11" t="str">
        <f>IF('Enter Scores'!E51=0, "", 'Enter Scores'!E51)</f>
        <v/>
      </c>
      <c r="E60" s="11" t="str">
        <f>IF('Enter Scores'!F51=0, "", 'Enter Scores'!F51)</f>
        <v/>
      </c>
      <c r="F60" s="11" t="str">
        <f>IF('Enter Scores'!G51=0, "", 'Enter Scores'!G51)</f>
        <v/>
      </c>
      <c r="G60" s="11" t="str">
        <f>IF('Enter Scores'!H51=0, "", 'Enter Scores'!H51)</f>
        <v/>
      </c>
      <c r="H60" s="15"/>
    </row>
    <row r="61" spans="1:11" ht="30" customHeight="1" x14ac:dyDescent="0.3">
      <c r="A61" s="9" t="str">
        <f>'Enter Scores'!A52</f>
        <v>CANTON SOUTH</v>
      </c>
      <c r="B61" s="9" t="str">
        <f>'Enter Scores'!B52</f>
        <v>Substitution 3</v>
      </c>
      <c r="C61" s="47" t="str">
        <f>'Enter Scores'!D52</f>
        <v>n/a</v>
      </c>
      <c r="D61" s="43" t="str">
        <f>IF('Enter Scores'!E52=0, "", 'Enter Scores'!E52)</f>
        <v/>
      </c>
      <c r="E61" s="43" t="str">
        <f>IF('Enter Scores'!F52=0, "", 'Enter Scores'!F52)</f>
        <v/>
      </c>
      <c r="F61" s="43" t="str">
        <f>IF('Enter Scores'!G52=0, "", 'Enter Scores'!G52)</f>
        <v/>
      </c>
      <c r="G61" s="43" t="str">
        <f>IF('Enter Scores'!H52=0, "", 'Enter Scores'!H52)</f>
        <v/>
      </c>
      <c r="H61" s="15"/>
    </row>
    <row r="62" spans="1:11" ht="30" customHeight="1" x14ac:dyDescent="0.3">
      <c r="A62" s="6"/>
      <c r="C62" s="46" t="str">
        <f>'Enter Scores'!D53</f>
        <v>Total</v>
      </c>
      <c r="D62" s="13">
        <f>IF('Enter Scores'!E53="error", "", 'Enter Scores'!E53)</f>
        <v>770</v>
      </c>
      <c r="E62" s="13">
        <f>IF('Enter Scores'!F53="error", "", 'Enter Scores'!F53)</f>
        <v>769</v>
      </c>
      <c r="F62" s="13">
        <f>IF('Enter Scores'!G53="error", "", 'Enter Scores'!G53)</f>
        <v>946</v>
      </c>
      <c r="G62" s="12">
        <f>IF('Enter Scores'!H53=0, "", 'Enter Scores'!H53)</f>
        <v>2485</v>
      </c>
    </row>
    <row r="63" spans="1:11" ht="14.4" x14ac:dyDescent="0.3"/>
    <row r="64" spans="1:11" ht="15.6" x14ac:dyDescent="0.3">
      <c r="A64" s="42" t="s">
        <v>62</v>
      </c>
      <c r="B64" s="110"/>
      <c r="C64" s="110"/>
      <c r="D64" s="110"/>
      <c r="E64" s="110"/>
      <c r="F64" s="110"/>
      <c r="G64" s="110"/>
    </row>
    <row r="65" spans="1:11" ht="15.6" x14ac:dyDescent="0.3">
      <c r="A65" s="6"/>
      <c r="B65" s="111" t="s">
        <v>27</v>
      </c>
      <c r="C65" s="111"/>
      <c r="D65" s="111"/>
      <c r="E65" s="111"/>
      <c r="F65" s="111"/>
      <c r="G65" s="111"/>
    </row>
    <row r="66" spans="1:11" ht="15.6" x14ac:dyDescent="0.3">
      <c r="A66" s="6"/>
      <c r="D66"/>
      <c r="E66"/>
      <c r="F66"/>
      <c r="G66"/>
    </row>
    <row r="67" spans="1:11" ht="14.4" customHeight="1" x14ac:dyDescent="0.3">
      <c r="A67" s="112" t="str">
        <f>IF('Enter Scores'!$C$70="Team", 'Text Header'!$B$1, 'Text Header'!$B$3)</f>
        <v xml:space="preserve">If a bowler is substituted during a regulation game, enter that game's score on one of the substitution lines. DO NOT enter that score for any bowler listed. 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</row>
    <row r="68" spans="1:11" ht="14.4" customHeight="1" x14ac:dyDescent="0.3">
      <c r="A68" s="112" t="str">
        <f>IF('Enter Scores'!$C$70="Team", 'Text Header'!$B$2, "")</f>
        <v>BAKER GAMES: Enter the scores of each baker game in the appropriate box.  RETURN THIS SIGNED SCORE SHEET TO THE OFFICIAL SCORER.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</row>
    <row r="69" spans="1:11" ht="31.2" x14ac:dyDescent="0.3">
      <c r="A69" s="113" t="str">
        <f>'Enter Scores'!A55</f>
        <v>CRESTWOOD</v>
      </c>
      <c r="B69" s="114"/>
      <c r="C69" s="45" t="str">
        <f>IF('Enter Scores'!D55="Individual", "", 'Enter Scores'!D55)</f>
        <v>Baker 1</v>
      </c>
      <c r="D69" s="45" t="str">
        <f>IF('Enter Scores'!E55="Individual", "", 'Enter Scores'!E55)</f>
        <v>Baker 2</v>
      </c>
      <c r="E69" s="45" t="str">
        <f>IF('Enter Scores'!F55="Individual", "", 'Enter Scores'!F55)</f>
        <v>Baker 3</v>
      </c>
      <c r="F69" s="45" t="str">
        <f>IF('Enter Scores'!G55="Individual", "", 'Enter Scores'!G55)</f>
        <v>Baker 4</v>
      </c>
      <c r="G69" s="45" t="str">
        <f>IF('Enter Scores'!H55="Individual", "", 'Enter Scores'!H55)</f>
        <v>Baker 5</v>
      </c>
      <c r="H69" s="45" t="str">
        <f>IF('Enter Scores'!I55="Individual", "", 'Enter Scores'!I55)</f>
        <v>Baker 6</v>
      </c>
      <c r="I69" s="45" t="str">
        <f>IF('Enter Scores'!J55="Individual", "", 'Enter Scores'!J55)</f>
        <v>Baker Total</v>
      </c>
      <c r="J69" s="45" t="str">
        <f>IF('Enter Scores'!K55="Individual", "", 'Enter Scores'!K55)</f>
        <v>Reg. Total</v>
      </c>
      <c r="K69" s="45" t="str">
        <f>IF('Enter Scores'!L55="Individual", "", 'Enter Scores'!L55)</f>
        <v>Team Total</v>
      </c>
    </row>
    <row r="70" spans="1:11" ht="14.4" customHeight="1" x14ac:dyDescent="0.3">
      <c r="A70" s="4" t="str">
        <f>'Enter Scores'!A56</f>
        <v xml:space="preserve">Head Coach: </v>
      </c>
      <c r="B70" s="5" t="str">
        <f>'Enter Scores'!B56</f>
        <v>ADAM HORNER</v>
      </c>
      <c r="C70" s="105">
        <f>IF('Enter Scores'!D56=0, "", 'Enter Scores'!D56)</f>
        <v>142</v>
      </c>
      <c r="D70" s="105">
        <f>IF('Enter Scores'!E56=0, "", 'Enter Scores'!E56)</f>
        <v>124</v>
      </c>
      <c r="E70" s="105">
        <f>IF('Enter Scores'!F56=0, "", 'Enter Scores'!F56)</f>
        <v>112</v>
      </c>
      <c r="F70" s="105">
        <f>IF('Enter Scores'!G56=0, "", 'Enter Scores'!G56)</f>
        <v>137</v>
      </c>
      <c r="G70" s="105">
        <f>IF('Enter Scores'!H56=0, "", 'Enter Scores'!H56)</f>
        <v>124</v>
      </c>
      <c r="H70" s="105">
        <f>IF('Enter Scores'!I56=0, "", 'Enter Scores'!I56)</f>
        <v>102</v>
      </c>
      <c r="I70" s="105">
        <f>IF('Enter Scores'!J56=0, "", 'Enter Scores'!J56)</f>
        <v>741</v>
      </c>
      <c r="J70" s="105">
        <f>IF('Enter Scores'!K56=0, "", 'Enter Scores'!K56)</f>
        <v>1915</v>
      </c>
      <c r="K70" s="105">
        <f>IF(J70="", "", IF(I70="", "", SUM(I70:J71)))</f>
        <v>2656</v>
      </c>
    </row>
    <row r="71" spans="1:11" ht="14.4" customHeight="1" x14ac:dyDescent="0.3">
      <c r="A71" s="50" t="str">
        <f>'Enter Scores'!A57</f>
        <v xml:space="preserve">Asst. Coach: </v>
      </c>
      <c r="B71" s="29" t="str">
        <f>'Enter Scores'!B57</f>
        <v>ANNETTE THOMPSON</v>
      </c>
      <c r="C71" s="105"/>
      <c r="D71" s="105"/>
      <c r="E71" s="105"/>
      <c r="F71" s="105"/>
      <c r="G71" s="105"/>
      <c r="H71" s="105"/>
      <c r="I71" s="105"/>
      <c r="J71" s="105"/>
      <c r="K71" s="105"/>
    </row>
    <row r="72" spans="1:11" ht="15.6" x14ac:dyDescent="0.3">
      <c r="A72" s="6"/>
      <c r="B72" s="7" t="s">
        <v>6</v>
      </c>
      <c r="C72" s="7" t="s">
        <v>1</v>
      </c>
      <c r="D72" s="8" t="s">
        <v>2</v>
      </c>
      <c r="E72" s="8" t="s">
        <v>3</v>
      </c>
      <c r="F72" s="8" t="s">
        <v>4</v>
      </c>
      <c r="G72" s="8" t="s">
        <v>5</v>
      </c>
    </row>
    <row r="73" spans="1:11" ht="30" customHeight="1" x14ac:dyDescent="0.3">
      <c r="A73" s="9" t="str">
        <f>'Enter Scores'!A59</f>
        <v>CRESTWOOD</v>
      </c>
      <c r="B73" s="9" t="str">
        <f>'Enter Scores'!B59&amp;" "&amp;'Enter Scores'!C59</f>
        <v>KALEB MARTIN</v>
      </c>
      <c r="C73" s="10" t="str">
        <f>'Enter Scores'!D59</f>
        <v>10</v>
      </c>
      <c r="D73" s="11">
        <f>IF('Enter Scores'!E59=0, "", 'Enter Scores'!E59)</f>
        <v>89</v>
      </c>
      <c r="E73" s="11">
        <f>IF('Enter Scores'!F59=0, "", 'Enter Scores'!F59)</f>
        <v>80</v>
      </c>
      <c r="F73" s="11">
        <f>IF('Enter Scores'!G59=0, "", 'Enter Scores'!G59)</f>
        <v>100</v>
      </c>
      <c r="G73" s="11">
        <f>IF('Enter Scores'!H59=0, "", 'Enter Scores'!H59)</f>
        <v>269</v>
      </c>
      <c r="H73" s="15"/>
    </row>
    <row r="74" spans="1:11" ht="30" customHeight="1" x14ac:dyDescent="0.3">
      <c r="A74" s="9" t="str">
        <f>'Enter Scores'!A60</f>
        <v>CRESTWOOD</v>
      </c>
      <c r="B74" s="9" t="str">
        <f>'Enter Scores'!B60&amp;" "&amp;'Enter Scores'!C60</f>
        <v>CHASE THOMPSON</v>
      </c>
      <c r="C74" s="10" t="str">
        <f>'Enter Scores'!D60</f>
        <v>9</v>
      </c>
      <c r="D74" s="11">
        <f>IF('Enter Scores'!E60=0, "", 'Enter Scores'!E60)</f>
        <v>139</v>
      </c>
      <c r="E74" s="11">
        <f>IF('Enter Scores'!F60=0, "", 'Enter Scores'!F60)</f>
        <v>147</v>
      </c>
      <c r="F74" s="11">
        <f>IF('Enter Scores'!G60=0, "", 'Enter Scores'!G60)</f>
        <v>175</v>
      </c>
      <c r="G74" s="11">
        <f>IF('Enter Scores'!H60=0, "", 'Enter Scores'!H60)</f>
        <v>461</v>
      </c>
      <c r="H74" s="15"/>
      <c r="J74" s="1"/>
    </row>
    <row r="75" spans="1:11" ht="30" customHeight="1" x14ac:dyDescent="0.3">
      <c r="A75" s="9" t="str">
        <f>'Enter Scores'!A61</f>
        <v>CRESTWOOD</v>
      </c>
      <c r="B75" s="9" t="str">
        <f>'Enter Scores'!B61&amp;" "&amp;'Enter Scores'!C61</f>
        <v>JAKOB TAYLOR</v>
      </c>
      <c r="C75" s="10" t="str">
        <f>'Enter Scores'!D61</f>
        <v>10</v>
      </c>
      <c r="D75" s="11">
        <f>IF('Enter Scores'!E61=0, "", 'Enter Scores'!E61)</f>
        <v>127</v>
      </c>
      <c r="E75" s="11">
        <f>IF('Enter Scores'!F61=0, "", 'Enter Scores'!F61)</f>
        <v>137</v>
      </c>
      <c r="F75" s="11">
        <f>IF('Enter Scores'!G61=0, "", 'Enter Scores'!G61)</f>
        <v>98</v>
      </c>
      <c r="G75" s="11">
        <f>IF('Enter Scores'!H61=0, "", 'Enter Scores'!H61)</f>
        <v>362</v>
      </c>
      <c r="H75" s="15"/>
    </row>
    <row r="76" spans="1:11" ht="30" customHeight="1" x14ac:dyDescent="0.3">
      <c r="A76" s="9" t="str">
        <f>'Enter Scores'!A62</f>
        <v>CRESTWOOD</v>
      </c>
      <c r="B76" s="9" t="str">
        <f>'Enter Scores'!B62&amp;" "&amp;'Enter Scores'!C62</f>
        <v>AARON FRANEK</v>
      </c>
      <c r="C76" s="10" t="str">
        <f>'Enter Scores'!D62</f>
        <v>10</v>
      </c>
      <c r="D76" s="11">
        <f>IF('Enter Scores'!E62=0, "", 'Enter Scores'!E62)</f>
        <v>145</v>
      </c>
      <c r="E76" s="11">
        <f>IF('Enter Scores'!F62=0, "", 'Enter Scores'!F62)</f>
        <v>111</v>
      </c>
      <c r="F76" s="11">
        <f>IF('Enter Scores'!G62=0, "", 'Enter Scores'!G62)</f>
        <v>179</v>
      </c>
      <c r="G76" s="11">
        <f>IF('Enter Scores'!H62=0, "", 'Enter Scores'!H62)</f>
        <v>435</v>
      </c>
      <c r="H76" s="15"/>
    </row>
    <row r="77" spans="1:11" ht="30" customHeight="1" x14ac:dyDescent="0.3">
      <c r="A77" s="9" t="str">
        <f>'Enter Scores'!A63</f>
        <v>CRESTWOOD</v>
      </c>
      <c r="B77" s="9" t="str">
        <f>'Enter Scores'!B63&amp;" "&amp;'Enter Scores'!C63</f>
        <v>CARTER DESATNIK</v>
      </c>
      <c r="C77" s="10" t="str">
        <f>'Enter Scores'!D63</f>
        <v>10</v>
      </c>
      <c r="D77" s="11">
        <f>IF('Enter Scores'!E63=0, "", 'Enter Scores'!E63)</f>
        <v>157</v>
      </c>
      <c r="E77" s="11">
        <f>IF('Enter Scores'!F63=0, "", 'Enter Scores'!F63)</f>
        <v>157</v>
      </c>
      <c r="F77" s="11">
        <f>IF('Enter Scores'!G63=0, "", 'Enter Scores'!G63)</f>
        <v>74</v>
      </c>
      <c r="G77" s="11">
        <f>IF('Enter Scores'!H63=0, "", 'Enter Scores'!H63)</f>
        <v>388</v>
      </c>
      <c r="H77" s="15"/>
    </row>
    <row r="78" spans="1:11" ht="30" customHeight="1" x14ac:dyDescent="0.3">
      <c r="A78" s="9" t="str">
        <f>'Enter Scores'!A64</f>
        <v>CRESTWOOD</v>
      </c>
      <c r="B78" s="9" t="str">
        <f>'Enter Scores'!B64&amp;" "&amp;'Enter Scores'!C64</f>
        <v>MATT WRIGHT</v>
      </c>
      <c r="C78" s="10">
        <f>'Enter Scores'!D64</f>
        <v>9</v>
      </c>
      <c r="D78" s="11" t="str">
        <f>IF('Enter Scores'!E64=0, "", 'Enter Scores'!E64)</f>
        <v/>
      </c>
      <c r="E78" s="11" t="str">
        <f>IF('Enter Scores'!F64=0, "", 'Enter Scores'!F64)</f>
        <v/>
      </c>
      <c r="F78" s="11" t="str">
        <f>IF('Enter Scores'!G64=0, "", 'Enter Scores'!G64)</f>
        <v/>
      </c>
      <c r="G78" s="11" t="str">
        <f>IF('Enter Scores'!H64=0, "", 'Enter Scores'!H64)</f>
        <v/>
      </c>
      <c r="H78" s="15"/>
    </row>
    <row r="79" spans="1:11" ht="30" customHeight="1" x14ac:dyDescent="0.3">
      <c r="A79" s="9" t="str">
        <f>'Enter Scores'!A65</f>
        <v>CRESTWOOD</v>
      </c>
      <c r="B79" s="9" t="str">
        <f>'Enter Scores'!B65&amp;" "&amp;'Enter Scores'!C65</f>
        <v>TREY LAMENDOLA</v>
      </c>
      <c r="C79" s="10" t="str">
        <f>'Enter Scores'!D65</f>
        <v>10</v>
      </c>
      <c r="D79" s="11" t="str">
        <f>IF('Enter Scores'!E65=0, "", 'Enter Scores'!E65)</f>
        <v/>
      </c>
      <c r="E79" s="11" t="str">
        <f>IF('Enter Scores'!F65=0, "", 'Enter Scores'!F65)</f>
        <v/>
      </c>
      <c r="F79" s="11" t="str">
        <f>IF('Enter Scores'!G65=0, "", 'Enter Scores'!G65)</f>
        <v/>
      </c>
      <c r="G79" s="11" t="str">
        <f>IF('Enter Scores'!H65=0, "", 'Enter Scores'!H65)</f>
        <v/>
      </c>
      <c r="H79" s="15"/>
    </row>
    <row r="80" spans="1:11" ht="30" customHeight="1" x14ac:dyDescent="0.3">
      <c r="A80" s="9" t="str">
        <f>'Enter Scores'!A66</f>
        <v/>
      </c>
      <c r="B80" s="9" t="str">
        <f>'Enter Scores'!B66&amp;" "&amp;'Enter Scores'!C66</f>
        <v xml:space="preserve"> </v>
      </c>
      <c r="C80" s="10" t="str">
        <f>'Enter Scores'!D66</f>
        <v/>
      </c>
      <c r="D80" s="11" t="str">
        <f>IF('Enter Scores'!E66=0, "", 'Enter Scores'!E66)</f>
        <v/>
      </c>
      <c r="E80" s="11" t="str">
        <f>IF('Enter Scores'!F66=0, "", 'Enter Scores'!F66)</f>
        <v/>
      </c>
      <c r="F80" s="11" t="str">
        <f>IF('Enter Scores'!G66=0, "", 'Enter Scores'!G66)</f>
        <v/>
      </c>
      <c r="G80" s="11" t="str">
        <f>IF('Enter Scores'!H66=0, "", 'Enter Scores'!H66)</f>
        <v/>
      </c>
      <c r="H80" s="15"/>
    </row>
    <row r="81" spans="1:11" ht="30" customHeight="1" x14ac:dyDescent="0.3">
      <c r="A81" s="9" t="str">
        <f>'Enter Scores'!A67</f>
        <v>CRESTWOOD</v>
      </c>
      <c r="B81" s="9" t="str">
        <f>'Enter Scores'!B67</f>
        <v>Substitution 1</v>
      </c>
      <c r="C81" s="10" t="str">
        <f>'Enter Scores'!D67</f>
        <v>n/a</v>
      </c>
      <c r="D81" s="11" t="str">
        <f>IF('Enter Scores'!E67=0, "", 'Enter Scores'!E67)</f>
        <v/>
      </c>
      <c r="E81" s="11" t="str">
        <f>IF('Enter Scores'!F67=0, "", 'Enter Scores'!F67)</f>
        <v/>
      </c>
      <c r="F81" s="11" t="str">
        <f>IF('Enter Scores'!G67=0, "", 'Enter Scores'!G67)</f>
        <v/>
      </c>
      <c r="G81" s="11" t="str">
        <f>IF('Enter Scores'!H67=0, "", 'Enter Scores'!H67)</f>
        <v/>
      </c>
      <c r="H81" s="15"/>
    </row>
    <row r="82" spans="1:11" ht="30" customHeight="1" x14ac:dyDescent="0.3">
      <c r="A82" s="9" t="str">
        <f>'Enter Scores'!A68</f>
        <v>CRESTWOOD</v>
      </c>
      <c r="B82" s="9" t="str">
        <f>'Enter Scores'!B68</f>
        <v>Substitution 2</v>
      </c>
      <c r="C82" s="10" t="str">
        <f>'Enter Scores'!D68</f>
        <v>n/a</v>
      </c>
      <c r="D82" s="11" t="str">
        <f>IF('Enter Scores'!E68=0, "", 'Enter Scores'!E68)</f>
        <v/>
      </c>
      <c r="E82" s="11" t="str">
        <f>IF('Enter Scores'!F68=0, "", 'Enter Scores'!F68)</f>
        <v/>
      </c>
      <c r="F82" s="11" t="str">
        <f>IF('Enter Scores'!G68=0, "", 'Enter Scores'!G68)</f>
        <v/>
      </c>
      <c r="G82" s="11" t="str">
        <f>IF('Enter Scores'!H68=0, "", 'Enter Scores'!H68)</f>
        <v/>
      </c>
      <c r="H82" s="15"/>
    </row>
    <row r="83" spans="1:11" ht="30" customHeight="1" x14ac:dyDescent="0.3">
      <c r="A83" s="9" t="str">
        <f>'Enter Scores'!A69</f>
        <v>CRESTWOOD</v>
      </c>
      <c r="B83" s="9" t="str">
        <f>'Enter Scores'!B69</f>
        <v>Substitution 3</v>
      </c>
      <c r="C83" s="47" t="str">
        <f>'Enter Scores'!D69</f>
        <v>n/a</v>
      </c>
      <c r="D83" s="43" t="str">
        <f>IF('Enter Scores'!E69=0, "", 'Enter Scores'!E69)</f>
        <v/>
      </c>
      <c r="E83" s="43" t="str">
        <f>IF('Enter Scores'!F69=0, "", 'Enter Scores'!F69)</f>
        <v/>
      </c>
      <c r="F83" s="43" t="str">
        <f>IF('Enter Scores'!G69=0, "", 'Enter Scores'!G69)</f>
        <v/>
      </c>
      <c r="G83" s="43" t="str">
        <f>IF('Enter Scores'!H69=0, "", 'Enter Scores'!H69)</f>
        <v/>
      </c>
      <c r="H83" s="15"/>
    </row>
    <row r="84" spans="1:11" ht="30" customHeight="1" x14ac:dyDescent="0.3">
      <c r="A84" s="6"/>
      <c r="C84" s="46" t="str">
        <f>'Enter Scores'!D70</f>
        <v>Total</v>
      </c>
      <c r="D84" s="13">
        <f>IF('Enter Scores'!E70="error", "", 'Enter Scores'!E70)</f>
        <v>657</v>
      </c>
      <c r="E84" s="13">
        <f>IF('Enter Scores'!F70="error", "", 'Enter Scores'!F70)</f>
        <v>632</v>
      </c>
      <c r="F84" s="13">
        <f>IF('Enter Scores'!G70="error", "", 'Enter Scores'!G70)</f>
        <v>626</v>
      </c>
      <c r="G84" s="12">
        <f>IF('Enter Scores'!H70=0, "", 'Enter Scores'!H70)</f>
        <v>1915</v>
      </c>
    </row>
    <row r="85" spans="1:11" ht="14.4" x14ac:dyDescent="0.3"/>
    <row r="86" spans="1:11" ht="15.6" x14ac:dyDescent="0.3">
      <c r="A86" s="42" t="s">
        <v>62</v>
      </c>
      <c r="B86" s="110"/>
      <c r="C86" s="110"/>
      <c r="D86" s="110"/>
      <c r="E86" s="110"/>
      <c r="F86" s="110"/>
      <c r="G86" s="110"/>
    </row>
    <row r="87" spans="1:11" ht="15.6" x14ac:dyDescent="0.3">
      <c r="A87" s="6"/>
      <c r="B87" s="111" t="s">
        <v>27</v>
      </c>
      <c r="C87" s="111"/>
      <c r="D87" s="111"/>
      <c r="E87" s="111"/>
      <c r="F87" s="111"/>
      <c r="G87" s="111"/>
    </row>
    <row r="88" spans="1:11" ht="15.6" x14ac:dyDescent="0.3">
      <c r="A88" s="6"/>
      <c r="D88"/>
      <c r="E88"/>
      <c r="F88"/>
      <c r="G88"/>
    </row>
    <row r="89" spans="1:11" ht="14.4" customHeight="1" x14ac:dyDescent="0.3">
      <c r="A89" s="112" t="str">
        <f>IF('Enter Scores'!$C$87="Team", 'Text Header'!$B$1, 'Text Header'!$B$3)</f>
        <v xml:space="preserve">If a bowler is substituted during a regulation game, enter that game's score on one of the substitution lines. DO NOT enter that score for any bowler listed. 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</row>
    <row r="90" spans="1:11" ht="14.4" customHeight="1" x14ac:dyDescent="0.3">
      <c r="A90" s="112" t="str">
        <f>IF('Enter Scores'!$C$87="Team", 'Text Header'!$B$2, "")</f>
        <v>BAKER GAMES: Enter the scores of each baker game in the appropriate box.  RETURN THIS SIGNED SCORE SHEET TO THE OFFICIAL SCORER.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</row>
    <row r="91" spans="1:11" ht="31.2" x14ac:dyDescent="0.3">
      <c r="A91" s="113" t="str">
        <f>'Enter Scores'!A72</f>
        <v>CUY. VALLEY CHRISTIAN ACAD.</v>
      </c>
      <c r="B91" s="114"/>
      <c r="C91" s="45" t="str">
        <f>IF('Enter Scores'!D72="Individual", "", 'Enter Scores'!D72)</f>
        <v>Baker 1</v>
      </c>
      <c r="D91" s="45" t="str">
        <f>IF('Enter Scores'!E72="Individual", "", 'Enter Scores'!E72)</f>
        <v>Baker 2</v>
      </c>
      <c r="E91" s="45" t="str">
        <f>IF('Enter Scores'!F72="Individual", "", 'Enter Scores'!F72)</f>
        <v>Baker 3</v>
      </c>
      <c r="F91" s="45" t="str">
        <f>IF('Enter Scores'!G72="Individual", "", 'Enter Scores'!G72)</f>
        <v>Baker 4</v>
      </c>
      <c r="G91" s="45" t="str">
        <f>IF('Enter Scores'!H72="Individual", "", 'Enter Scores'!H72)</f>
        <v>Baker 5</v>
      </c>
      <c r="H91" s="45" t="str">
        <f>IF('Enter Scores'!I72="Individual", "", 'Enter Scores'!I72)</f>
        <v>Baker 6</v>
      </c>
      <c r="I91" s="45" t="str">
        <f>IF('Enter Scores'!J72="Individual", "", 'Enter Scores'!J72)</f>
        <v>Baker Total</v>
      </c>
      <c r="J91" s="45" t="str">
        <f>IF('Enter Scores'!K72="Individual", "", 'Enter Scores'!K72)</f>
        <v>Reg. Total</v>
      </c>
      <c r="K91" s="45" t="str">
        <f>IF('Enter Scores'!L72="Individual", "", 'Enter Scores'!L72)</f>
        <v>Team Total</v>
      </c>
    </row>
    <row r="92" spans="1:11" ht="14.4" customHeight="1" x14ac:dyDescent="0.3">
      <c r="A92" s="4" t="str">
        <f>'Enter Scores'!A73</f>
        <v xml:space="preserve">Head Coach: </v>
      </c>
      <c r="B92" s="5" t="str">
        <f>'Enter Scores'!B73</f>
        <v>JAMES FISHEL II</v>
      </c>
      <c r="C92" s="105">
        <f>IF('Enter Scores'!D73=0, "", 'Enter Scores'!D73)</f>
        <v>175</v>
      </c>
      <c r="D92" s="105">
        <f>IF('Enter Scores'!E73=0, "", 'Enter Scores'!E73)</f>
        <v>158</v>
      </c>
      <c r="E92" s="105">
        <f>IF('Enter Scores'!F73=0, "", 'Enter Scores'!F73)</f>
        <v>170</v>
      </c>
      <c r="F92" s="105">
        <f>IF('Enter Scores'!G73=0, "", 'Enter Scores'!G73)</f>
        <v>180</v>
      </c>
      <c r="G92" s="105">
        <f>IF('Enter Scores'!H73=0, "", 'Enter Scores'!H73)</f>
        <v>172</v>
      </c>
      <c r="H92" s="105">
        <f>IF('Enter Scores'!I73=0, "", 'Enter Scores'!I73)</f>
        <v>158</v>
      </c>
      <c r="I92" s="105">
        <f>IF('Enter Scores'!J73=0, "", 'Enter Scores'!J73)</f>
        <v>1013</v>
      </c>
      <c r="J92" s="105">
        <f>IF('Enter Scores'!K73=0, "", 'Enter Scores'!K73)</f>
        <v>2553</v>
      </c>
      <c r="K92" s="105">
        <f>IF(J92="", "", IF(I92="", "", SUM(I92:J93)))</f>
        <v>3566</v>
      </c>
    </row>
    <row r="93" spans="1:11" ht="14.4" customHeight="1" x14ac:dyDescent="0.3">
      <c r="A93" s="50" t="str">
        <f>'Enter Scores'!A74</f>
        <v xml:space="preserve">Asst. Coach: </v>
      </c>
      <c r="B93" s="29" t="str">
        <f>'Enter Scores'!B74</f>
        <v>JIM FISHEL</v>
      </c>
      <c r="C93" s="105"/>
      <c r="D93" s="105"/>
      <c r="E93" s="105"/>
      <c r="F93" s="105"/>
      <c r="G93" s="105"/>
      <c r="H93" s="105"/>
      <c r="I93" s="105"/>
      <c r="J93" s="105"/>
      <c r="K93" s="105"/>
    </row>
    <row r="94" spans="1:11" ht="15.6" x14ac:dyDescent="0.3">
      <c r="A94" s="6"/>
      <c r="B94" s="7" t="s">
        <v>6</v>
      </c>
      <c r="C94" s="7" t="s">
        <v>1</v>
      </c>
      <c r="D94" s="8" t="s">
        <v>2</v>
      </c>
      <c r="E94" s="8" t="s">
        <v>3</v>
      </c>
      <c r="F94" s="8" t="s">
        <v>4</v>
      </c>
      <c r="G94" s="8" t="s">
        <v>5</v>
      </c>
    </row>
    <row r="95" spans="1:11" ht="30" customHeight="1" x14ac:dyDescent="0.3">
      <c r="A95" s="9" t="str">
        <f>'Enter Scores'!A76</f>
        <v>CUY. VALLEY CHRISTIAN ACAD.</v>
      </c>
      <c r="B95" s="9" t="str">
        <f>'Enter Scores'!B76&amp;" "&amp;'Enter Scores'!C76</f>
        <v>CJ MARSHALL</v>
      </c>
      <c r="C95" s="10" t="str">
        <f>'Enter Scores'!D76</f>
        <v>12</v>
      </c>
      <c r="D95" s="11">
        <f>IF('Enter Scores'!E76=0, "", 'Enter Scores'!E76)</f>
        <v>184</v>
      </c>
      <c r="E95" s="11">
        <f>IF('Enter Scores'!F76=0, "", 'Enter Scores'!F76)</f>
        <v>180</v>
      </c>
      <c r="F95" s="11">
        <f>IF('Enter Scores'!G76=0, "", 'Enter Scores'!G76)</f>
        <v>168</v>
      </c>
      <c r="G95" s="11">
        <f>IF('Enter Scores'!H76=0, "", 'Enter Scores'!H76)</f>
        <v>532</v>
      </c>
      <c r="H95" s="15"/>
    </row>
    <row r="96" spans="1:11" ht="30" customHeight="1" x14ac:dyDescent="0.3">
      <c r="A96" s="9" t="str">
        <f>'Enter Scores'!A77</f>
        <v>CUY. VALLEY CHRISTIAN ACAD.</v>
      </c>
      <c r="B96" s="9" t="str">
        <f>'Enter Scores'!B77&amp;" "&amp;'Enter Scores'!C77</f>
        <v>JAMES WIGGERS</v>
      </c>
      <c r="C96" s="10" t="str">
        <f>'Enter Scores'!D77</f>
        <v>10</v>
      </c>
      <c r="D96" s="11">
        <f>IF('Enter Scores'!E77=0, "", 'Enter Scores'!E77)</f>
        <v>164</v>
      </c>
      <c r="E96" s="11">
        <f>IF('Enter Scores'!F77=0, "", 'Enter Scores'!F77)</f>
        <v>155</v>
      </c>
      <c r="F96" s="11" t="str">
        <f>IF('Enter Scores'!G77=0, "", 'Enter Scores'!G77)</f>
        <v/>
      </c>
      <c r="G96" s="11">
        <f>IF('Enter Scores'!H77=0, "", 'Enter Scores'!H77)</f>
        <v>319</v>
      </c>
      <c r="H96" s="15"/>
      <c r="J96" s="1"/>
    </row>
    <row r="97" spans="1:11" ht="30" customHeight="1" x14ac:dyDescent="0.3">
      <c r="A97" s="9" t="str">
        <f>'Enter Scores'!A78</f>
        <v>CUY. VALLEY CHRISTIAN ACAD.</v>
      </c>
      <c r="B97" s="9" t="str">
        <f>'Enter Scores'!B78&amp;" "&amp;'Enter Scores'!C78</f>
        <v>NICK MYERS</v>
      </c>
      <c r="C97" s="10" t="str">
        <f>'Enter Scores'!D78</f>
        <v>10</v>
      </c>
      <c r="D97" s="11">
        <f>IF('Enter Scores'!E78=0, "", 'Enter Scores'!E78)</f>
        <v>181</v>
      </c>
      <c r="E97" s="11">
        <f>IF('Enter Scores'!F78=0, "", 'Enter Scores'!F78)</f>
        <v>190</v>
      </c>
      <c r="F97" s="11">
        <f>IF('Enter Scores'!G78=0, "", 'Enter Scores'!G78)</f>
        <v>231</v>
      </c>
      <c r="G97" s="11">
        <f>IF('Enter Scores'!H78=0, "", 'Enter Scores'!H78)</f>
        <v>602</v>
      </c>
      <c r="H97" s="15"/>
    </row>
    <row r="98" spans="1:11" ht="30" customHeight="1" x14ac:dyDescent="0.3">
      <c r="A98" s="9" t="str">
        <f>'Enter Scores'!A79</f>
        <v>CUY. VALLEY CHRISTIAN ACAD.</v>
      </c>
      <c r="B98" s="9" t="str">
        <f>'Enter Scores'!B79&amp;" "&amp;'Enter Scores'!C79</f>
        <v>NEO MCFADDEN</v>
      </c>
      <c r="C98" s="10" t="str">
        <f>'Enter Scores'!D79</f>
        <v>11</v>
      </c>
      <c r="D98" s="11">
        <f>IF('Enter Scores'!E79=0, "", 'Enter Scores'!E79)</f>
        <v>189</v>
      </c>
      <c r="E98" s="11">
        <f>IF('Enter Scores'!F79=0, "", 'Enter Scores'!F79)</f>
        <v>180</v>
      </c>
      <c r="F98" s="11">
        <f>IF('Enter Scores'!G79=0, "", 'Enter Scores'!G79)</f>
        <v>139</v>
      </c>
      <c r="G98" s="11">
        <f>IF('Enter Scores'!H79=0, "", 'Enter Scores'!H79)</f>
        <v>508</v>
      </c>
      <c r="H98" s="15"/>
    </row>
    <row r="99" spans="1:11" ht="30" customHeight="1" x14ac:dyDescent="0.3">
      <c r="A99" s="9" t="str">
        <f>'Enter Scores'!A80</f>
        <v>CUY. VALLEY CHRISTIAN ACAD.</v>
      </c>
      <c r="B99" s="9" t="str">
        <f>'Enter Scores'!B80&amp;" "&amp;'Enter Scores'!C80</f>
        <v>HUDSON BAZEMORE</v>
      </c>
      <c r="C99" s="10" t="str">
        <f>'Enter Scores'!D80</f>
        <v>10</v>
      </c>
      <c r="D99" s="11" t="str">
        <f>IF('Enter Scores'!E80=0, "", 'Enter Scores'!E80)</f>
        <v/>
      </c>
      <c r="E99" s="11">
        <f>IF('Enter Scores'!F80=0, "", 'Enter Scores'!F80)</f>
        <v>176</v>
      </c>
      <c r="F99" s="11" t="str">
        <f>IF('Enter Scores'!G80=0, "", 'Enter Scores'!G80)</f>
        <v/>
      </c>
      <c r="G99" s="11">
        <f>IF('Enter Scores'!H80=0, "", 'Enter Scores'!H80)</f>
        <v>176</v>
      </c>
      <c r="H99" s="15"/>
    </row>
    <row r="100" spans="1:11" ht="30" customHeight="1" x14ac:dyDescent="0.3">
      <c r="A100" s="9" t="str">
        <f>'Enter Scores'!A81</f>
        <v>CUY. VALLEY CHRISTIAN ACAD.</v>
      </c>
      <c r="B100" s="9" t="str">
        <f>'Enter Scores'!B81&amp;" "&amp;'Enter Scores'!C81</f>
        <v>OWEN LEE</v>
      </c>
      <c r="C100" s="10" t="str">
        <f>'Enter Scores'!D81</f>
        <v>10</v>
      </c>
      <c r="D100" s="11" t="str">
        <f>IF('Enter Scores'!E81=0, "", 'Enter Scores'!E81)</f>
        <v/>
      </c>
      <c r="E100" s="11" t="str">
        <f>IF('Enter Scores'!F81=0, "", 'Enter Scores'!F81)</f>
        <v/>
      </c>
      <c r="F100" s="11" t="str">
        <f>IF('Enter Scores'!G81=0, "", 'Enter Scores'!G81)</f>
        <v/>
      </c>
      <c r="G100" s="11" t="str">
        <f>IF('Enter Scores'!H81=0, "", 'Enter Scores'!H81)</f>
        <v/>
      </c>
      <c r="H100" s="15"/>
    </row>
    <row r="101" spans="1:11" ht="30" customHeight="1" x14ac:dyDescent="0.3">
      <c r="A101" s="9" t="str">
        <f>'Enter Scores'!A82</f>
        <v>CUY. VALLEY CHRISTIAN ACAD.</v>
      </c>
      <c r="B101" s="9" t="str">
        <f>'Enter Scores'!B82&amp;" "&amp;'Enter Scores'!C82</f>
        <v>JACOB GOULD</v>
      </c>
      <c r="C101" s="10" t="str">
        <f>'Enter Scores'!D82</f>
        <v>11</v>
      </c>
      <c r="D101" s="11" t="str">
        <f>IF('Enter Scores'!E82=0, "", 'Enter Scores'!E82)</f>
        <v/>
      </c>
      <c r="E101" s="11" t="str">
        <f>IF('Enter Scores'!F82=0, "", 'Enter Scores'!F82)</f>
        <v/>
      </c>
      <c r="F101" s="11" t="str">
        <f>IF('Enter Scores'!G82=0, "", 'Enter Scores'!G82)</f>
        <v/>
      </c>
      <c r="G101" s="11" t="str">
        <f>IF('Enter Scores'!H82=0, "", 'Enter Scores'!H82)</f>
        <v/>
      </c>
      <c r="H101" s="15"/>
    </row>
    <row r="102" spans="1:11" ht="30" customHeight="1" x14ac:dyDescent="0.3">
      <c r="A102" s="9" t="str">
        <f>'Enter Scores'!A83</f>
        <v>CUY. VALLEY CHRISTIAN ACAD.</v>
      </c>
      <c r="B102" s="9" t="str">
        <f>'Enter Scores'!B83&amp;" "&amp;'Enter Scores'!C83</f>
        <v>WYATT BARNES</v>
      </c>
      <c r="C102" s="10">
        <f>'Enter Scores'!D83</f>
        <v>9</v>
      </c>
      <c r="D102" s="11" t="str">
        <f>IF('Enter Scores'!E83=0, "", 'Enter Scores'!E83)</f>
        <v/>
      </c>
      <c r="E102" s="11" t="str">
        <f>IF('Enter Scores'!F83=0, "", 'Enter Scores'!F83)</f>
        <v/>
      </c>
      <c r="F102" s="11" t="str">
        <f>IF('Enter Scores'!G83=0, "", 'Enter Scores'!G83)</f>
        <v/>
      </c>
      <c r="G102" s="11" t="str">
        <f>IF('Enter Scores'!H83=0, "", 'Enter Scores'!H83)</f>
        <v/>
      </c>
      <c r="H102" s="15"/>
    </row>
    <row r="103" spans="1:11" ht="30" customHeight="1" x14ac:dyDescent="0.3">
      <c r="A103" s="9" t="str">
        <f>'Enter Scores'!A84</f>
        <v>CUY. VALLEY CHRISTIAN ACAD.</v>
      </c>
      <c r="B103" s="9" t="str">
        <f>'Enter Scores'!B84</f>
        <v>Substitution 1</v>
      </c>
      <c r="C103" s="10" t="str">
        <f>'Enter Scores'!D84</f>
        <v>n/a</v>
      </c>
      <c r="D103" s="11">
        <f>IF('Enter Scores'!E84=0, "", 'Enter Scores'!E84)</f>
        <v>146</v>
      </c>
      <c r="E103" s="11" t="str">
        <f>IF('Enter Scores'!F84=0, "", 'Enter Scores'!F84)</f>
        <v/>
      </c>
      <c r="F103" s="11">
        <f>IF('Enter Scores'!G84=0, "", 'Enter Scores'!G84)</f>
        <v>135</v>
      </c>
      <c r="G103" s="11">
        <f>IF('Enter Scores'!H84=0, "", 'Enter Scores'!H84)</f>
        <v>281</v>
      </c>
      <c r="H103" s="15"/>
    </row>
    <row r="104" spans="1:11" ht="30" customHeight="1" x14ac:dyDescent="0.3">
      <c r="A104" s="9" t="str">
        <f>'Enter Scores'!A85</f>
        <v>CUY. VALLEY CHRISTIAN ACAD.</v>
      </c>
      <c r="B104" s="9" t="str">
        <f>'Enter Scores'!B85</f>
        <v>Substitution 2</v>
      </c>
      <c r="C104" s="10" t="str">
        <f>'Enter Scores'!D85</f>
        <v>n/a</v>
      </c>
      <c r="D104" s="11" t="str">
        <f>IF('Enter Scores'!E85=0, "", 'Enter Scores'!E85)</f>
        <v/>
      </c>
      <c r="E104" s="11" t="str">
        <f>IF('Enter Scores'!F85=0, "", 'Enter Scores'!F85)</f>
        <v/>
      </c>
      <c r="F104" s="11">
        <f>IF('Enter Scores'!G85=0, "", 'Enter Scores'!G85)</f>
        <v>135</v>
      </c>
      <c r="G104" s="11">
        <f>IF('Enter Scores'!H85=0, "", 'Enter Scores'!H85)</f>
        <v>135</v>
      </c>
      <c r="H104" s="15"/>
    </row>
    <row r="105" spans="1:11" ht="30" customHeight="1" x14ac:dyDescent="0.3">
      <c r="A105" s="9" t="str">
        <f>'Enter Scores'!A86</f>
        <v>CUY. VALLEY CHRISTIAN ACAD.</v>
      </c>
      <c r="B105" s="9" t="str">
        <f>'Enter Scores'!B86</f>
        <v>Substitution 3</v>
      </c>
      <c r="C105" s="47" t="str">
        <f>'Enter Scores'!D86</f>
        <v>n/a</v>
      </c>
      <c r="D105" s="43" t="str">
        <f>IF('Enter Scores'!E86=0, "", 'Enter Scores'!E86)</f>
        <v/>
      </c>
      <c r="E105" s="43" t="str">
        <f>IF('Enter Scores'!F86=0, "", 'Enter Scores'!F86)</f>
        <v/>
      </c>
      <c r="F105" s="43" t="str">
        <f>IF('Enter Scores'!G86=0, "", 'Enter Scores'!G86)</f>
        <v/>
      </c>
      <c r="G105" s="43" t="str">
        <f>IF('Enter Scores'!H86=0, "", 'Enter Scores'!H86)</f>
        <v/>
      </c>
      <c r="H105" s="15"/>
    </row>
    <row r="106" spans="1:11" ht="30" customHeight="1" x14ac:dyDescent="0.3">
      <c r="A106" s="6"/>
      <c r="C106" s="46" t="str">
        <f>'Enter Scores'!D87</f>
        <v>Total</v>
      </c>
      <c r="D106" s="13">
        <f>IF('Enter Scores'!E87="error", "", 'Enter Scores'!E87)</f>
        <v>864</v>
      </c>
      <c r="E106" s="13">
        <f>IF('Enter Scores'!F87="error", "", 'Enter Scores'!F87)</f>
        <v>881</v>
      </c>
      <c r="F106" s="13">
        <f>IF('Enter Scores'!G87="error", "", 'Enter Scores'!G87)</f>
        <v>808</v>
      </c>
      <c r="G106" s="12">
        <f>IF('Enter Scores'!H87=0, "", 'Enter Scores'!H87)</f>
        <v>2553</v>
      </c>
    </row>
    <row r="107" spans="1:11" ht="14.4" x14ac:dyDescent="0.3"/>
    <row r="108" spans="1:11" ht="15.6" x14ac:dyDescent="0.3">
      <c r="A108" s="42" t="s">
        <v>62</v>
      </c>
      <c r="B108" s="110"/>
      <c r="C108" s="110"/>
      <c r="D108" s="110"/>
      <c r="E108" s="110"/>
      <c r="F108" s="110"/>
      <c r="G108" s="110"/>
    </row>
    <row r="109" spans="1:11" ht="15.6" x14ac:dyDescent="0.3">
      <c r="A109" s="6"/>
      <c r="B109" s="111" t="s">
        <v>27</v>
      </c>
      <c r="C109" s="111"/>
      <c r="D109" s="111"/>
      <c r="E109" s="111"/>
      <c r="F109" s="111"/>
      <c r="G109" s="111"/>
    </row>
    <row r="110" spans="1:11" ht="15.6" x14ac:dyDescent="0.3">
      <c r="A110" s="6"/>
      <c r="D110"/>
      <c r="E110"/>
      <c r="F110"/>
      <c r="G110"/>
    </row>
    <row r="111" spans="1:11" ht="14.4" x14ac:dyDescent="0.3">
      <c r="A111" s="112" t="str">
        <f>IF('Enter Scores'!$C$104="Team", 'Text Header'!$B$1, 'Text Header'!$B$3)</f>
        <v xml:space="preserve">If a bowler is substituted during a regulation game, enter that game's score on one of the substitution lines. DO NOT enter that score for any bowler listed. 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</row>
    <row r="112" spans="1:11" ht="14.4" x14ac:dyDescent="0.3">
      <c r="A112" s="112" t="str">
        <f>IF('Enter Scores'!$C$104="Team", 'Text Header'!$B$2, "")</f>
        <v>BAKER GAMES: Enter the scores of each baker game in the appropriate box.  RETURN THIS SIGNED SCORE SHEET TO THE OFFICIAL SCORER.</v>
      </c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</row>
    <row r="113" spans="1:11" ht="31.2" x14ac:dyDescent="0.3">
      <c r="A113" s="113" t="str">
        <f>'Enter Scores'!A89</f>
        <v>EAST CANTON</v>
      </c>
      <c r="B113" s="114"/>
      <c r="C113" s="45" t="str">
        <f>IF('Enter Scores'!D89="Individual", "", 'Enter Scores'!D89)</f>
        <v>Baker 1</v>
      </c>
      <c r="D113" s="45" t="str">
        <f>IF('Enter Scores'!E89="Individual", "", 'Enter Scores'!E89)</f>
        <v>Baker 2</v>
      </c>
      <c r="E113" s="45" t="str">
        <f>IF('Enter Scores'!F89="Individual", "", 'Enter Scores'!F89)</f>
        <v>Baker 3</v>
      </c>
      <c r="F113" s="45" t="str">
        <f>IF('Enter Scores'!G89="Individual", "", 'Enter Scores'!G89)</f>
        <v>Baker 4</v>
      </c>
      <c r="G113" s="45" t="str">
        <f>IF('Enter Scores'!H89="Individual", "", 'Enter Scores'!H89)</f>
        <v>Baker 5</v>
      </c>
      <c r="H113" s="45" t="str">
        <f>IF('Enter Scores'!I89="Individual", "", 'Enter Scores'!I89)</f>
        <v>Baker 6</v>
      </c>
      <c r="I113" s="45" t="str">
        <f>IF('Enter Scores'!J89="Individual", "", 'Enter Scores'!J89)</f>
        <v>Baker Total</v>
      </c>
      <c r="J113" s="45" t="str">
        <f>IF('Enter Scores'!K89="Individual", "", 'Enter Scores'!K89)</f>
        <v>Reg. Total</v>
      </c>
      <c r="K113" s="45" t="str">
        <f>IF('Enter Scores'!L89="Individual", "", 'Enter Scores'!L89)</f>
        <v>Team Total</v>
      </c>
    </row>
    <row r="114" spans="1:11" ht="14.4" customHeight="1" x14ac:dyDescent="0.3">
      <c r="A114" s="4" t="str">
        <f>'Enter Scores'!A90</f>
        <v xml:space="preserve">Head Coach: </v>
      </c>
      <c r="B114" s="5" t="str">
        <f>'Enter Scores'!B90</f>
        <v>TODD THOMAS</v>
      </c>
      <c r="C114" s="105">
        <f>IF('Enter Scores'!D90=0, "", 'Enter Scores'!D90)</f>
        <v>192</v>
      </c>
      <c r="D114" s="105">
        <f>IF('Enter Scores'!E90=0, "", 'Enter Scores'!E90)</f>
        <v>147</v>
      </c>
      <c r="E114" s="105">
        <f>IF('Enter Scores'!F90=0, "", 'Enter Scores'!F90)</f>
        <v>156</v>
      </c>
      <c r="F114" s="105">
        <f>IF('Enter Scores'!G90=0, "", 'Enter Scores'!G90)</f>
        <v>147</v>
      </c>
      <c r="G114" s="105">
        <f>IF('Enter Scores'!H90=0, "", 'Enter Scores'!H90)</f>
        <v>152</v>
      </c>
      <c r="H114" s="105">
        <f>IF('Enter Scores'!I90=0, "", 'Enter Scores'!I90)</f>
        <v>181</v>
      </c>
      <c r="I114" s="105">
        <f>IF('Enter Scores'!J90=0, "", 'Enter Scores'!J90)</f>
        <v>975</v>
      </c>
      <c r="J114" s="105">
        <f>IF('Enter Scores'!K90=0, "", 'Enter Scores'!K90)</f>
        <v>2206</v>
      </c>
      <c r="K114" s="105">
        <f>IF(J114="", "", IF(I114="", "", SUM(I114:J115)))</f>
        <v>3181</v>
      </c>
    </row>
    <row r="115" spans="1:11" ht="14.4" customHeight="1" x14ac:dyDescent="0.3">
      <c r="A115" s="50" t="str">
        <f>'Enter Scores'!A91</f>
        <v xml:space="preserve">Asst. Coach: </v>
      </c>
      <c r="B115" s="29" t="str">
        <f>'Enter Scores'!B91</f>
        <v>MARK HUNT</v>
      </c>
      <c r="C115" s="105"/>
      <c r="D115" s="105"/>
      <c r="E115" s="105"/>
      <c r="F115" s="105"/>
      <c r="G115" s="105"/>
      <c r="H115" s="105"/>
      <c r="I115" s="105"/>
      <c r="J115" s="105"/>
      <c r="K115" s="105"/>
    </row>
    <row r="116" spans="1:11" ht="15.6" x14ac:dyDescent="0.3">
      <c r="A116" s="6"/>
      <c r="B116" s="7" t="s">
        <v>6</v>
      </c>
      <c r="C116" s="7" t="s">
        <v>1</v>
      </c>
      <c r="D116" s="8" t="s">
        <v>2</v>
      </c>
      <c r="E116" s="8" t="s">
        <v>3</v>
      </c>
      <c r="F116" s="8" t="s">
        <v>4</v>
      </c>
      <c r="G116" s="8" t="s">
        <v>5</v>
      </c>
    </row>
    <row r="117" spans="1:11" ht="30" customHeight="1" x14ac:dyDescent="0.3">
      <c r="A117" s="9" t="str">
        <f>'Enter Scores'!A93</f>
        <v>EAST CANTON</v>
      </c>
      <c r="B117" s="9" t="str">
        <f>'Enter Scores'!B93&amp;" "&amp;'Enter Scores'!C93</f>
        <v>ZAIDEN SHERROD</v>
      </c>
      <c r="C117" s="10" t="str">
        <f>'Enter Scores'!D93</f>
        <v>11</v>
      </c>
      <c r="D117" s="11">
        <f>IF('Enter Scores'!E93=0, "", 'Enter Scores'!E93)</f>
        <v>131</v>
      </c>
      <c r="E117" s="11">
        <f>IF('Enter Scores'!F93=0, "", 'Enter Scores'!F93)</f>
        <v>134</v>
      </c>
      <c r="F117" s="11" t="str">
        <f>IF('Enter Scores'!G93=0, "", 'Enter Scores'!G93)</f>
        <v/>
      </c>
      <c r="G117" s="11">
        <f>IF('Enter Scores'!H93=0, "", 'Enter Scores'!H93)</f>
        <v>265</v>
      </c>
      <c r="H117" s="15"/>
    </row>
    <row r="118" spans="1:11" ht="30" customHeight="1" x14ac:dyDescent="0.3">
      <c r="A118" s="9" t="str">
        <f>'Enter Scores'!A94</f>
        <v>EAST CANTON</v>
      </c>
      <c r="B118" s="9" t="str">
        <f>'Enter Scores'!B94&amp;" "&amp;'Enter Scores'!C94</f>
        <v>TYLER STEIGERWALD</v>
      </c>
      <c r="C118" s="10" t="str">
        <f>'Enter Scores'!D94</f>
        <v>11</v>
      </c>
      <c r="D118" s="11">
        <f>IF('Enter Scores'!E94=0, "", 'Enter Scores'!E94)</f>
        <v>116</v>
      </c>
      <c r="E118" s="11">
        <f>IF('Enter Scores'!F94=0, "", 'Enter Scores'!F94)</f>
        <v>149</v>
      </c>
      <c r="F118" s="11">
        <f>IF('Enter Scores'!G94=0, "", 'Enter Scores'!G94)</f>
        <v>177</v>
      </c>
      <c r="G118" s="11">
        <f>IF('Enter Scores'!H94=0, "", 'Enter Scores'!H94)</f>
        <v>442</v>
      </c>
      <c r="H118" s="15"/>
      <c r="J118" s="1"/>
    </row>
    <row r="119" spans="1:11" ht="30" customHeight="1" x14ac:dyDescent="0.3">
      <c r="A119" s="9" t="str">
        <f>'Enter Scores'!A95</f>
        <v>EAST CANTON</v>
      </c>
      <c r="B119" s="9" t="str">
        <f>'Enter Scores'!B95&amp;" "&amp;'Enter Scores'!C95</f>
        <v>HUNTER SPENCER</v>
      </c>
      <c r="C119" s="10" t="str">
        <f>'Enter Scores'!D95</f>
        <v>10</v>
      </c>
      <c r="D119" s="11">
        <f>IF('Enter Scores'!E95=0, "", 'Enter Scores'!E95)</f>
        <v>124</v>
      </c>
      <c r="E119" s="11">
        <f>IF('Enter Scores'!F95=0, "", 'Enter Scores'!F95)</f>
        <v>138</v>
      </c>
      <c r="F119" s="11" t="str">
        <f>IF('Enter Scores'!G95=0, "", 'Enter Scores'!G95)</f>
        <v/>
      </c>
      <c r="G119" s="11">
        <f>IF('Enter Scores'!H95=0, "", 'Enter Scores'!H95)</f>
        <v>262</v>
      </c>
      <c r="H119" s="15"/>
    </row>
    <row r="120" spans="1:11" ht="30" customHeight="1" x14ac:dyDescent="0.3">
      <c r="A120" s="9" t="str">
        <f>'Enter Scores'!A96</f>
        <v>EAST CANTON</v>
      </c>
      <c r="B120" s="9" t="str">
        <f>'Enter Scores'!B96&amp;" "&amp;'Enter Scores'!C96</f>
        <v>JAMES STUBBLEFIELD</v>
      </c>
      <c r="C120" s="10" t="str">
        <f>'Enter Scores'!D96</f>
        <v>10</v>
      </c>
      <c r="D120" s="11">
        <f>IF('Enter Scores'!E96=0, "", 'Enter Scores'!E96)</f>
        <v>143</v>
      </c>
      <c r="E120" s="11">
        <f>IF('Enter Scores'!F96=0, "", 'Enter Scores'!F96)</f>
        <v>178</v>
      </c>
      <c r="F120" s="11">
        <f>IF('Enter Scores'!G96=0, "", 'Enter Scores'!G96)</f>
        <v>140</v>
      </c>
      <c r="G120" s="11">
        <f>IF('Enter Scores'!H96=0, "", 'Enter Scores'!H96)</f>
        <v>461</v>
      </c>
      <c r="H120" s="15"/>
    </row>
    <row r="121" spans="1:11" ht="30" customHeight="1" x14ac:dyDescent="0.3">
      <c r="A121" s="9" t="str">
        <f>'Enter Scores'!A97</f>
        <v>EAST CANTON</v>
      </c>
      <c r="B121" s="9" t="str">
        <f>'Enter Scores'!B97&amp;" "&amp;'Enter Scores'!C97</f>
        <v>BRAYLEN JUTE</v>
      </c>
      <c r="C121" s="10" t="str">
        <f>'Enter Scores'!D97</f>
        <v>10</v>
      </c>
      <c r="D121" s="11">
        <f>IF('Enter Scores'!E97=0, "", 'Enter Scores'!E97)</f>
        <v>157</v>
      </c>
      <c r="E121" s="11">
        <f>IF('Enter Scores'!F97=0, "", 'Enter Scores'!F97)</f>
        <v>149</v>
      </c>
      <c r="F121" s="11">
        <f>IF('Enter Scores'!G97=0, "", 'Enter Scores'!G97)</f>
        <v>179</v>
      </c>
      <c r="G121" s="11">
        <f>IF('Enter Scores'!H97=0, "", 'Enter Scores'!H97)</f>
        <v>485</v>
      </c>
      <c r="H121" s="15"/>
    </row>
    <row r="122" spans="1:11" ht="30" customHeight="1" x14ac:dyDescent="0.3">
      <c r="A122" s="9" t="str">
        <f>'Enter Scores'!A98</f>
        <v>EAST CANTON</v>
      </c>
      <c r="B122" s="9" t="str">
        <f>'Enter Scores'!B98&amp;" "&amp;'Enter Scores'!C98</f>
        <v>COLTON STANOJEVIC</v>
      </c>
      <c r="C122" s="10">
        <f>'Enter Scores'!D98</f>
        <v>10</v>
      </c>
      <c r="D122" s="11" t="str">
        <f>IF('Enter Scores'!E98=0, "", 'Enter Scores'!E98)</f>
        <v/>
      </c>
      <c r="E122" s="11" t="str">
        <f>IF('Enter Scores'!F98=0, "", 'Enter Scores'!F98)</f>
        <v/>
      </c>
      <c r="F122" s="11">
        <f>IF('Enter Scores'!G98=0, "", 'Enter Scores'!G98)</f>
        <v>153</v>
      </c>
      <c r="G122" s="11">
        <f>IF('Enter Scores'!H98=0, "", 'Enter Scores'!H98)</f>
        <v>153</v>
      </c>
      <c r="H122" s="15"/>
    </row>
    <row r="123" spans="1:11" ht="30" customHeight="1" x14ac:dyDescent="0.3">
      <c r="A123" s="9" t="str">
        <f>'Enter Scores'!A99</f>
        <v>EAST CANTON</v>
      </c>
      <c r="B123" s="9" t="str">
        <f>'Enter Scores'!B99&amp;" "&amp;'Enter Scores'!C99</f>
        <v>NICK COLLINS</v>
      </c>
      <c r="C123" s="10" t="str">
        <f>'Enter Scores'!D99</f>
        <v>9</v>
      </c>
      <c r="D123" s="11" t="str">
        <f>IF('Enter Scores'!E99=0, "", 'Enter Scores'!E99)</f>
        <v/>
      </c>
      <c r="E123" s="11" t="str">
        <f>IF('Enter Scores'!F99=0, "", 'Enter Scores'!F99)</f>
        <v/>
      </c>
      <c r="F123" s="11" t="str">
        <f>IF('Enter Scores'!G99=0, "", 'Enter Scores'!G99)</f>
        <v/>
      </c>
      <c r="G123" s="11" t="str">
        <f>IF('Enter Scores'!H99=0, "", 'Enter Scores'!H99)</f>
        <v/>
      </c>
      <c r="H123" s="15"/>
    </row>
    <row r="124" spans="1:11" ht="30" customHeight="1" x14ac:dyDescent="0.3">
      <c r="A124" s="9" t="str">
        <f>'Enter Scores'!A100</f>
        <v>EAST CANTON</v>
      </c>
      <c r="B124" s="9" t="str">
        <f>'Enter Scores'!B100&amp;" "&amp;'Enter Scores'!C100</f>
        <v>PHILIP ISUM</v>
      </c>
      <c r="C124" s="10" t="str">
        <f>'Enter Scores'!D100</f>
        <v>9</v>
      </c>
      <c r="D124" s="11" t="str">
        <f>IF('Enter Scores'!E100=0, "", 'Enter Scores'!E100)</f>
        <v/>
      </c>
      <c r="E124" s="11" t="str">
        <f>IF('Enter Scores'!F100=0, "", 'Enter Scores'!F100)</f>
        <v/>
      </c>
      <c r="F124" s="11">
        <f>IF('Enter Scores'!G100=0, "", 'Enter Scores'!G100)</f>
        <v>138</v>
      </c>
      <c r="G124" s="11">
        <f>IF('Enter Scores'!H100=0, "", 'Enter Scores'!H100)</f>
        <v>138</v>
      </c>
      <c r="H124" s="15"/>
    </row>
    <row r="125" spans="1:11" ht="30" customHeight="1" x14ac:dyDescent="0.3">
      <c r="A125" s="9" t="str">
        <f>'Enter Scores'!A101</f>
        <v>EAST CANTON</v>
      </c>
      <c r="B125" s="9" t="str">
        <f>'Enter Scores'!B101</f>
        <v>Substitution 1</v>
      </c>
      <c r="C125" s="10" t="str">
        <f>'Enter Scores'!D101</f>
        <v>n/a</v>
      </c>
      <c r="D125" s="11" t="str">
        <f>IF('Enter Scores'!E101=0, "", 'Enter Scores'!E101)</f>
        <v/>
      </c>
      <c r="E125" s="11" t="str">
        <f>IF('Enter Scores'!F101=0, "", 'Enter Scores'!F101)</f>
        <v/>
      </c>
      <c r="F125" s="11" t="str">
        <f>IF('Enter Scores'!G101=0, "", 'Enter Scores'!G101)</f>
        <v/>
      </c>
      <c r="G125" s="11" t="str">
        <f>IF('Enter Scores'!H101=0, "", 'Enter Scores'!H101)</f>
        <v/>
      </c>
      <c r="H125" s="15"/>
    </row>
    <row r="126" spans="1:11" ht="30" customHeight="1" x14ac:dyDescent="0.3">
      <c r="A126" s="9" t="str">
        <f>'Enter Scores'!A102</f>
        <v>EAST CANTON</v>
      </c>
      <c r="B126" s="9" t="str">
        <f>'Enter Scores'!B102</f>
        <v>Substitution 2</v>
      </c>
      <c r="C126" s="10" t="str">
        <f>'Enter Scores'!D102</f>
        <v>n/a</v>
      </c>
      <c r="D126" s="11" t="str">
        <f>IF('Enter Scores'!E102=0, "", 'Enter Scores'!E102)</f>
        <v/>
      </c>
      <c r="E126" s="11" t="str">
        <f>IF('Enter Scores'!F102=0, "", 'Enter Scores'!F102)</f>
        <v/>
      </c>
      <c r="F126" s="11" t="str">
        <f>IF('Enter Scores'!G102=0, "", 'Enter Scores'!G102)</f>
        <v/>
      </c>
      <c r="G126" s="11" t="str">
        <f>IF('Enter Scores'!H102=0, "", 'Enter Scores'!H102)</f>
        <v/>
      </c>
      <c r="H126" s="15"/>
    </row>
    <row r="127" spans="1:11" ht="30" customHeight="1" x14ac:dyDescent="0.3">
      <c r="A127" s="9" t="str">
        <f>'Enter Scores'!A103</f>
        <v>EAST CANTON</v>
      </c>
      <c r="B127" s="9" t="str">
        <f>'Enter Scores'!B103</f>
        <v>Substitution 3</v>
      </c>
      <c r="C127" s="47" t="str">
        <f>'Enter Scores'!D103</f>
        <v>n/a</v>
      </c>
      <c r="D127" s="43" t="str">
        <f>IF('Enter Scores'!E103=0, "", 'Enter Scores'!E103)</f>
        <v/>
      </c>
      <c r="E127" s="43" t="str">
        <f>IF('Enter Scores'!F103=0, "", 'Enter Scores'!F103)</f>
        <v/>
      </c>
      <c r="F127" s="43" t="str">
        <f>IF('Enter Scores'!G103=0, "", 'Enter Scores'!G103)</f>
        <v/>
      </c>
      <c r="G127" s="43" t="str">
        <f>IF('Enter Scores'!H103=0, "", 'Enter Scores'!H103)</f>
        <v/>
      </c>
      <c r="H127" s="15"/>
    </row>
    <row r="128" spans="1:11" ht="30" customHeight="1" x14ac:dyDescent="0.3">
      <c r="A128" s="6"/>
      <c r="C128" s="46" t="str">
        <f>'Enter Scores'!D104</f>
        <v>Total</v>
      </c>
      <c r="D128" s="13">
        <f>IF('Enter Scores'!E104="error", "", 'Enter Scores'!E104)</f>
        <v>671</v>
      </c>
      <c r="E128" s="13">
        <f>IF('Enter Scores'!F104="error", "", 'Enter Scores'!F104)</f>
        <v>748</v>
      </c>
      <c r="F128" s="13">
        <f>IF('Enter Scores'!G104="error", "", 'Enter Scores'!G104)</f>
        <v>787</v>
      </c>
      <c r="G128" s="12">
        <f>IF('Enter Scores'!H104=0, "", 'Enter Scores'!H104)</f>
        <v>2206</v>
      </c>
    </row>
    <row r="129" spans="1:11" ht="14.4" x14ac:dyDescent="0.3"/>
    <row r="130" spans="1:11" ht="15.6" x14ac:dyDescent="0.3">
      <c r="A130" s="42" t="s">
        <v>62</v>
      </c>
      <c r="B130" s="110"/>
      <c r="C130" s="110"/>
      <c r="D130" s="110"/>
      <c r="E130" s="110"/>
      <c r="F130" s="110"/>
      <c r="G130" s="110"/>
    </row>
    <row r="131" spans="1:11" ht="15.6" x14ac:dyDescent="0.3">
      <c r="A131" s="6"/>
      <c r="B131" s="111" t="s">
        <v>27</v>
      </c>
      <c r="C131" s="111"/>
      <c r="D131" s="111"/>
      <c r="E131" s="111"/>
      <c r="F131" s="111"/>
      <c r="G131" s="111"/>
    </row>
    <row r="132" spans="1:11" ht="15.6" x14ac:dyDescent="0.3">
      <c r="A132" s="6"/>
      <c r="D132"/>
      <c r="E132"/>
      <c r="F132"/>
      <c r="G132"/>
    </row>
    <row r="133" spans="1:11" ht="14.4" x14ac:dyDescent="0.3">
      <c r="A133" s="112" t="str">
        <f>IF('Enter Scores'!$C$121="Team", 'Text Header'!$B$1, 'Text Header'!$B$3)</f>
        <v xml:space="preserve">If a bowler is substituted during a regulation game, enter that game's score on one of the substitution lines. DO NOT enter that score for any bowler listed. 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</row>
    <row r="134" spans="1:11" ht="14.4" x14ac:dyDescent="0.3">
      <c r="A134" s="112" t="str">
        <f>IF('Enter Scores'!$C$121="Team", 'Text Header'!$B$2, "")</f>
        <v>BAKER GAMES: Enter the scores of each baker game in the appropriate box.  RETURN THIS SIGNED SCORE SHEET TO THE OFFICIAL SCORER.</v>
      </c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</row>
    <row r="135" spans="1:11" ht="30" customHeight="1" x14ac:dyDescent="0.3">
      <c r="A135" s="113" t="str">
        <f>'Enter Scores'!A106</f>
        <v>FIELD</v>
      </c>
      <c r="B135" s="114"/>
      <c r="C135" s="45" t="str">
        <f>IF('Enter Scores'!D106="Individual", "", 'Enter Scores'!D106)</f>
        <v>Baker 1</v>
      </c>
      <c r="D135" s="45" t="str">
        <f>IF('Enter Scores'!E106="Individual", "", 'Enter Scores'!E106)</f>
        <v>Baker 2</v>
      </c>
      <c r="E135" s="45" t="str">
        <f>IF('Enter Scores'!F106="Individual", "", 'Enter Scores'!F106)</f>
        <v>Baker 3</v>
      </c>
      <c r="F135" s="45" t="str">
        <f>IF('Enter Scores'!G106="Individual", "", 'Enter Scores'!G106)</f>
        <v>Baker 4</v>
      </c>
      <c r="G135" s="45" t="str">
        <f>IF('Enter Scores'!H106="Individual", "", 'Enter Scores'!H106)</f>
        <v>Baker 5</v>
      </c>
      <c r="H135" s="45" t="str">
        <f>IF('Enter Scores'!I106="Individual", "", 'Enter Scores'!I106)</f>
        <v>Baker 6</v>
      </c>
      <c r="I135" s="45" t="str">
        <f>IF('Enter Scores'!J106="Individual", "", 'Enter Scores'!J106)</f>
        <v>Baker Total</v>
      </c>
      <c r="J135" s="45" t="str">
        <f>IF('Enter Scores'!K106="Individual", "", 'Enter Scores'!K106)</f>
        <v>Reg. Total</v>
      </c>
      <c r="K135" s="45" t="str">
        <f>IF('Enter Scores'!L106="Individual", "", 'Enter Scores'!L106)</f>
        <v>Team Total</v>
      </c>
    </row>
    <row r="136" spans="1:11" ht="14.4" customHeight="1" x14ac:dyDescent="0.3">
      <c r="A136" s="4" t="str">
        <f>'Enter Scores'!A107</f>
        <v xml:space="preserve">Head Coach: </v>
      </c>
      <c r="B136" s="5" t="str">
        <f>'Enter Scores'!B107</f>
        <v>SCOTT  BOWER</v>
      </c>
      <c r="C136" s="105">
        <f>IF('Enter Scores'!D107=0, "", 'Enter Scores'!D107)</f>
        <v>191</v>
      </c>
      <c r="D136" s="105">
        <f>IF('Enter Scores'!E107=0, "", 'Enter Scores'!E107)</f>
        <v>163</v>
      </c>
      <c r="E136" s="105">
        <f>IF('Enter Scores'!F107=0, "", 'Enter Scores'!F107)</f>
        <v>163</v>
      </c>
      <c r="F136" s="105">
        <f>IF('Enter Scores'!G107=0, "", 'Enter Scores'!G107)</f>
        <v>159</v>
      </c>
      <c r="G136" s="105">
        <f>IF('Enter Scores'!H107=0, "", 'Enter Scores'!H107)</f>
        <v>223</v>
      </c>
      <c r="H136" s="105">
        <f>IF('Enter Scores'!I107=0, "", 'Enter Scores'!I107)</f>
        <v>172</v>
      </c>
      <c r="I136" s="105">
        <f>IF('Enter Scores'!J107=0, "", 'Enter Scores'!J107)</f>
        <v>1071</v>
      </c>
      <c r="J136" s="105">
        <f>IF('Enter Scores'!K107=0, "", 'Enter Scores'!K107)</f>
        <v>2723</v>
      </c>
      <c r="K136" s="105">
        <f>IF(J136="", "", IF(I136="", "", SUM(I136:J137)))</f>
        <v>3794</v>
      </c>
    </row>
    <row r="137" spans="1:11" ht="14.4" customHeight="1" x14ac:dyDescent="0.3">
      <c r="A137" s="50" t="str">
        <f>'Enter Scores'!A108</f>
        <v/>
      </c>
      <c r="B137" s="29" t="str">
        <f>'Enter Scores'!B108</f>
        <v/>
      </c>
      <c r="C137" s="105"/>
      <c r="D137" s="105"/>
      <c r="E137" s="105"/>
      <c r="F137" s="105"/>
      <c r="G137" s="105"/>
      <c r="H137" s="105"/>
      <c r="I137" s="105"/>
      <c r="J137" s="105"/>
      <c r="K137" s="105"/>
    </row>
    <row r="138" spans="1:11" ht="15.6" x14ac:dyDescent="0.3">
      <c r="A138" s="6"/>
      <c r="B138" s="7" t="s">
        <v>6</v>
      </c>
      <c r="C138" s="7" t="s">
        <v>1</v>
      </c>
      <c r="D138" s="8" t="s">
        <v>2</v>
      </c>
      <c r="E138" s="8" t="s">
        <v>3</v>
      </c>
      <c r="F138" s="8" t="s">
        <v>4</v>
      </c>
      <c r="G138" s="8" t="s">
        <v>5</v>
      </c>
    </row>
    <row r="139" spans="1:11" ht="30" customHeight="1" x14ac:dyDescent="0.3">
      <c r="A139" s="9" t="str">
        <f>'Enter Scores'!A110</f>
        <v>FIELD</v>
      </c>
      <c r="B139" s="9" t="str">
        <f>'Enter Scores'!B110&amp;" "&amp;'Enter Scores'!C110</f>
        <v>RYAN ROOSA</v>
      </c>
      <c r="C139" s="10" t="str">
        <f>'Enter Scores'!D110</f>
        <v>11</v>
      </c>
      <c r="D139" s="11">
        <f>IF('Enter Scores'!E110=0, "", 'Enter Scores'!E110)</f>
        <v>177</v>
      </c>
      <c r="E139" s="11">
        <f>IF('Enter Scores'!F110=0, "", 'Enter Scores'!F110)</f>
        <v>169</v>
      </c>
      <c r="F139" s="11">
        <f>IF('Enter Scores'!G110=0, "", 'Enter Scores'!G110)</f>
        <v>214</v>
      </c>
      <c r="G139" s="11">
        <f>IF('Enter Scores'!H110=0, "", 'Enter Scores'!H110)</f>
        <v>560</v>
      </c>
      <c r="H139" s="15"/>
    </row>
    <row r="140" spans="1:11" ht="30" customHeight="1" x14ac:dyDescent="0.3">
      <c r="A140" s="9" t="str">
        <f>'Enter Scores'!A111</f>
        <v>FIELD</v>
      </c>
      <c r="B140" s="9" t="str">
        <f>'Enter Scores'!B111&amp;" "&amp;'Enter Scores'!C111</f>
        <v>PEYTON HOVER</v>
      </c>
      <c r="C140" s="10" t="str">
        <f>'Enter Scores'!D111</f>
        <v>9</v>
      </c>
      <c r="D140" s="11">
        <f>IF('Enter Scores'!E111=0, "", 'Enter Scores'!E111)</f>
        <v>178</v>
      </c>
      <c r="E140" s="11">
        <f>IF('Enter Scores'!F111=0, "", 'Enter Scores'!F111)</f>
        <v>222</v>
      </c>
      <c r="F140" s="11">
        <f>IF('Enter Scores'!G111=0, "", 'Enter Scores'!G111)</f>
        <v>178</v>
      </c>
      <c r="G140" s="11">
        <f>IF('Enter Scores'!H111=0, "", 'Enter Scores'!H111)</f>
        <v>578</v>
      </c>
      <c r="H140" s="15"/>
      <c r="J140" s="1"/>
    </row>
    <row r="141" spans="1:11" ht="30" customHeight="1" x14ac:dyDescent="0.3">
      <c r="A141" s="9" t="str">
        <f>'Enter Scores'!A112</f>
        <v>FIELD</v>
      </c>
      <c r="B141" s="9" t="str">
        <f>'Enter Scores'!B112&amp;" "&amp;'Enter Scores'!C112</f>
        <v>TRISTAN REUTING</v>
      </c>
      <c r="C141" s="10" t="str">
        <f>'Enter Scores'!D112</f>
        <v>9</v>
      </c>
      <c r="D141" s="11" t="str">
        <f>IF('Enter Scores'!E112=0, "", 'Enter Scores'!E112)</f>
        <v/>
      </c>
      <c r="E141" s="11" t="str">
        <f>IF('Enter Scores'!F112=0, "", 'Enter Scores'!F112)</f>
        <v/>
      </c>
      <c r="F141" s="11" t="str">
        <f>IF('Enter Scores'!G112=0, "", 'Enter Scores'!G112)</f>
        <v/>
      </c>
      <c r="G141" s="11" t="str">
        <f>IF('Enter Scores'!H112=0, "", 'Enter Scores'!H112)</f>
        <v/>
      </c>
      <c r="H141" s="15"/>
    </row>
    <row r="142" spans="1:11" ht="30" customHeight="1" x14ac:dyDescent="0.3">
      <c r="A142" s="9" t="str">
        <f>'Enter Scores'!A113</f>
        <v>FIELD</v>
      </c>
      <c r="B142" s="9" t="str">
        <f>'Enter Scores'!B113&amp;" "&amp;'Enter Scores'!C113</f>
        <v>JOEY DILWORTH</v>
      </c>
      <c r="C142" s="10" t="str">
        <f>'Enter Scores'!D113</f>
        <v>10</v>
      </c>
      <c r="D142" s="11">
        <f>IF('Enter Scores'!E113=0, "", 'Enter Scores'!E113)</f>
        <v>245</v>
      </c>
      <c r="E142" s="11">
        <f>IF('Enter Scores'!F113=0, "", 'Enter Scores'!F113)</f>
        <v>222</v>
      </c>
      <c r="F142" s="11">
        <f>IF('Enter Scores'!G113=0, "", 'Enter Scores'!G113)</f>
        <v>181</v>
      </c>
      <c r="G142" s="11">
        <f>IF('Enter Scores'!H113=0, "", 'Enter Scores'!H113)</f>
        <v>648</v>
      </c>
      <c r="H142" s="15"/>
    </row>
    <row r="143" spans="1:11" ht="30" customHeight="1" x14ac:dyDescent="0.3">
      <c r="A143" s="9" t="str">
        <f>'Enter Scores'!A114</f>
        <v>FIELD</v>
      </c>
      <c r="B143" s="9" t="str">
        <f>'Enter Scores'!B114&amp;" "&amp;'Enter Scores'!C114</f>
        <v>CALEB BRASTINE</v>
      </c>
      <c r="C143" s="10" t="str">
        <f>'Enter Scores'!D114</f>
        <v>11</v>
      </c>
      <c r="D143" s="11">
        <f>IF('Enter Scores'!E114=0, "", 'Enter Scores'!E114)</f>
        <v>133</v>
      </c>
      <c r="E143" s="11">
        <f>IF('Enter Scores'!F114=0, "", 'Enter Scores'!F114)</f>
        <v>148</v>
      </c>
      <c r="F143" s="11">
        <f>IF('Enter Scores'!G114=0, "", 'Enter Scores'!G114)</f>
        <v>168</v>
      </c>
      <c r="G143" s="11">
        <f>IF('Enter Scores'!H114=0, "", 'Enter Scores'!H114)</f>
        <v>449</v>
      </c>
      <c r="H143" s="15"/>
    </row>
    <row r="144" spans="1:11" ht="30" customHeight="1" x14ac:dyDescent="0.3">
      <c r="A144" s="9" t="str">
        <f>'Enter Scores'!A115</f>
        <v>FIELD</v>
      </c>
      <c r="B144" s="9" t="str">
        <f>'Enter Scores'!B115&amp;" "&amp;'Enter Scores'!C115</f>
        <v>KALEL HOLMES</v>
      </c>
      <c r="C144" s="10" t="str">
        <f>'Enter Scores'!D115</f>
        <v>10</v>
      </c>
      <c r="D144" s="11" t="str">
        <f>IF('Enter Scores'!E115=0, "", 'Enter Scores'!E115)</f>
        <v/>
      </c>
      <c r="E144" s="11" t="str">
        <f>IF('Enter Scores'!F115=0, "", 'Enter Scores'!F115)</f>
        <v/>
      </c>
      <c r="F144" s="11" t="str">
        <f>IF('Enter Scores'!G115=0, "", 'Enter Scores'!G115)</f>
        <v/>
      </c>
      <c r="G144" s="11" t="str">
        <f>IF('Enter Scores'!H115=0, "", 'Enter Scores'!H115)</f>
        <v/>
      </c>
      <c r="H144" s="15"/>
    </row>
    <row r="145" spans="1:11" ht="30" customHeight="1" x14ac:dyDescent="0.3">
      <c r="A145" s="9" t="str">
        <f>'Enter Scores'!A116</f>
        <v>FIELD</v>
      </c>
      <c r="B145" s="9" t="str">
        <f>'Enter Scores'!B116&amp;" "&amp;'Enter Scores'!C116</f>
        <v>JACOB KUCALABA</v>
      </c>
      <c r="C145" s="10" t="str">
        <f>'Enter Scores'!D116</f>
        <v>12</v>
      </c>
      <c r="D145" s="11">
        <f>IF('Enter Scores'!E116=0, "", 'Enter Scores'!E116)</f>
        <v>173</v>
      </c>
      <c r="E145" s="11">
        <f>IF('Enter Scores'!F116=0, "", 'Enter Scores'!F116)</f>
        <v>130</v>
      </c>
      <c r="F145" s="11">
        <f>IF('Enter Scores'!G116=0, "", 'Enter Scores'!G116)</f>
        <v>185</v>
      </c>
      <c r="G145" s="11">
        <f>IF('Enter Scores'!H116=0, "", 'Enter Scores'!H116)</f>
        <v>488</v>
      </c>
      <c r="H145" s="15"/>
    </row>
    <row r="146" spans="1:11" ht="30" customHeight="1" x14ac:dyDescent="0.3">
      <c r="A146" s="9" t="str">
        <f>'Enter Scores'!A117</f>
        <v/>
      </c>
      <c r="B146" s="9" t="str">
        <f>'Enter Scores'!B117&amp;" "&amp;'Enter Scores'!C117</f>
        <v xml:space="preserve"> </v>
      </c>
      <c r="C146" s="10" t="str">
        <f>'Enter Scores'!D117</f>
        <v/>
      </c>
      <c r="D146" s="11" t="str">
        <f>IF('Enter Scores'!E117=0, "", 'Enter Scores'!E117)</f>
        <v/>
      </c>
      <c r="E146" s="11" t="str">
        <f>IF('Enter Scores'!F117=0, "", 'Enter Scores'!F117)</f>
        <v/>
      </c>
      <c r="F146" s="11" t="str">
        <f>IF('Enter Scores'!G117=0, "", 'Enter Scores'!G117)</f>
        <v/>
      </c>
      <c r="G146" s="11" t="str">
        <f>IF('Enter Scores'!H117=0, "", 'Enter Scores'!H117)</f>
        <v/>
      </c>
      <c r="H146" s="15"/>
    </row>
    <row r="147" spans="1:11" ht="30" customHeight="1" x14ac:dyDescent="0.3">
      <c r="A147" s="9" t="str">
        <f>'Enter Scores'!A118</f>
        <v>FIELD</v>
      </c>
      <c r="B147" s="9" t="str">
        <f>'Enter Scores'!B118</f>
        <v>Substitution 1</v>
      </c>
      <c r="C147" s="10" t="str">
        <f>'Enter Scores'!D118</f>
        <v>n/a</v>
      </c>
      <c r="D147" s="11" t="str">
        <f>IF('Enter Scores'!E118=0, "", 'Enter Scores'!E118)</f>
        <v/>
      </c>
      <c r="E147" s="11" t="str">
        <f>IF('Enter Scores'!F118=0, "", 'Enter Scores'!F118)</f>
        <v/>
      </c>
      <c r="F147" s="11" t="str">
        <f>IF('Enter Scores'!G118=0, "", 'Enter Scores'!G118)</f>
        <v/>
      </c>
      <c r="G147" s="11" t="str">
        <f>IF('Enter Scores'!H118=0, "", 'Enter Scores'!H118)</f>
        <v/>
      </c>
      <c r="H147" s="15"/>
    </row>
    <row r="148" spans="1:11" ht="30" customHeight="1" x14ac:dyDescent="0.3">
      <c r="A148" s="9" t="str">
        <f>'Enter Scores'!A119</f>
        <v>FIELD</v>
      </c>
      <c r="B148" s="9" t="str">
        <f>'Enter Scores'!B119</f>
        <v>Substitution 2</v>
      </c>
      <c r="C148" s="10" t="str">
        <f>'Enter Scores'!D119</f>
        <v>n/a</v>
      </c>
      <c r="D148" s="11" t="str">
        <f>IF('Enter Scores'!E119=0, "", 'Enter Scores'!E119)</f>
        <v/>
      </c>
      <c r="E148" s="11" t="str">
        <f>IF('Enter Scores'!F119=0, "", 'Enter Scores'!F119)</f>
        <v/>
      </c>
      <c r="F148" s="11" t="str">
        <f>IF('Enter Scores'!G119=0, "", 'Enter Scores'!G119)</f>
        <v/>
      </c>
      <c r="G148" s="11" t="str">
        <f>IF('Enter Scores'!H119=0, "", 'Enter Scores'!H119)</f>
        <v/>
      </c>
      <c r="H148" s="15"/>
    </row>
    <row r="149" spans="1:11" ht="30" customHeight="1" x14ac:dyDescent="0.3">
      <c r="A149" s="9" t="str">
        <f>'Enter Scores'!A120</f>
        <v>FIELD</v>
      </c>
      <c r="B149" s="9" t="str">
        <f>'Enter Scores'!B120</f>
        <v>Substitution 3</v>
      </c>
      <c r="C149" s="47" t="str">
        <f>'Enter Scores'!D120</f>
        <v>n/a</v>
      </c>
      <c r="D149" s="43" t="str">
        <f>IF('Enter Scores'!E120=0, "", 'Enter Scores'!E120)</f>
        <v/>
      </c>
      <c r="E149" s="43" t="str">
        <f>IF('Enter Scores'!F120=0, "", 'Enter Scores'!F120)</f>
        <v/>
      </c>
      <c r="F149" s="43" t="str">
        <f>IF('Enter Scores'!G120=0, "", 'Enter Scores'!G120)</f>
        <v/>
      </c>
      <c r="G149" s="43" t="str">
        <f>IF('Enter Scores'!H120=0, "", 'Enter Scores'!H120)</f>
        <v/>
      </c>
      <c r="H149" s="15"/>
    </row>
    <row r="150" spans="1:11" ht="30" customHeight="1" x14ac:dyDescent="0.3">
      <c r="A150" s="6"/>
      <c r="C150" s="46" t="str">
        <f>'Enter Scores'!D121</f>
        <v>Total</v>
      </c>
      <c r="D150" s="13">
        <f>IF('Enter Scores'!E121="error", "", 'Enter Scores'!E121)</f>
        <v>906</v>
      </c>
      <c r="E150" s="13">
        <f>IF('Enter Scores'!F121="error", "", 'Enter Scores'!F121)</f>
        <v>891</v>
      </c>
      <c r="F150" s="13">
        <f>IF('Enter Scores'!G121="error", "", 'Enter Scores'!G121)</f>
        <v>926</v>
      </c>
      <c r="G150" s="12">
        <f>IF('Enter Scores'!H121=0, "", 'Enter Scores'!H121)</f>
        <v>2723</v>
      </c>
    </row>
    <row r="151" spans="1:11" ht="14.4" x14ac:dyDescent="0.3"/>
    <row r="152" spans="1:11" ht="15.6" x14ac:dyDescent="0.3">
      <c r="A152" s="42" t="s">
        <v>62</v>
      </c>
      <c r="B152" s="110"/>
      <c r="C152" s="110"/>
      <c r="D152" s="110"/>
      <c r="E152" s="110"/>
      <c r="F152" s="110"/>
      <c r="G152" s="110"/>
    </row>
    <row r="153" spans="1:11" ht="15.6" x14ac:dyDescent="0.3">
      <c r="A153" s="6"/>
      <c r="B153" s="111" t="s">
        <v>27</v>
      </c>
      <c r="C153" s="111"/>
      <c r="D153" s="111"/>
      <c r="E153" s="111"/>
      <c r="F153" s="111"/>
      <c r="G153" s="111"/>
    </row>
    <row r="154" spans="1:11" ht="15.6" x14ac:dyDescent="0.3">
      <c r="A154" s="6"/>
      <c r="D154"/>
      <c r="E154"/>
      <c r="F154"/>
      <c r="G154"/>
    </row>
    <row r="155" spans="1:11" ht="14.4" customHeight="1" x14ac:dyDescent="0.3">
      <c r="A155" s="112" t="str">
        <f>IF('Enter Scores'!$C$138="Team", 'Text Header'!$B$1, 'Text Header'!$B$3)</f>
        <v xml:space="preserve">If a bowler is substituted during a regulation game, enter that game's score on one of the substitution lines. DO NOT enter that score for any bowler listed. 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</row>
    <row r="156" spans="1:11" ht="14.4" customHeight="1" x14ac:dyDescent="0.3">
      <c r="A156" s="112" t="str">
        <f>IF('Enter Scores'!$C$138="Team", 'Text Header'!$B$2, "")</f>
        <v>BAKER GAMES: Enter the scores of each baker game in the appropriate box.  RETURN THIS SIGNED SCORE SHEET TO THE OFFICIAL SCORER.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</row>
    <row r="157" spans="1:11" ht="30" customHeight="1" x14ac:dyDescent="0.3">
      <c r="A157" s="113" t="str">
        <f>'Enter Scores'!A123</f>
        <v>GARFIELD</v>
      </c>
      <c r="B157" s="114"/>
      <c r="C157" s="45" t="str">
        <f>IF('Enter Scores'!D123="Individual", "", 'Enter Scores'!D123)</f>
        <v>Baker 1</v>
      </c>
      <c r="D157" s="45" t="str">
        <f>IF('Enter Scores'!E123="Individual", "", 'Enter Scores'!E123)</f>
        <v>Baker 2</v>
      </c>
      <c r="E157" s="45" t="str">
        <f>IF('Enter Scores'!F123="Individual", "", 'Enter Scores'!F123)</f>
        <v>Baker 3</v>
      </c>
      <c r="F157" s="45" t="str">
        <f>IF('Enter Scores'!G123="Individual", "", 'Enter Scores'!G123)</f>
        <v>Baker 4</v>
      </c>
      <c r="G157" s="45" t="str">
        <f>IF('Enter Scores'!H123="Individual", "", 'Enter Scores'!H123)</f>
        <v>Baker 5</v>
      </c>
      <c r="H157" s="45" t="str">
        <f>IF('Enter Scores'!I123="Individual", "", 'Enter Scores'!I123)</f>
        <v>Baker 6</v>
      </c>
      <c r="I157" s="45" t="str">
        <f>IF('Enter Scores'!J123="Individual", "", 'Enter Scores'!J123)</f>
        <v>Baker Total</v>
      </c>
      <c r="J157" s="45" t="str">
        <f>IF('Enter Scores'!K123="Individual", "", 'Enter Scores'!K123)</f>
        <v>Reg. Total</v>
      </c>
      <c r="K157" s="45" t="str">
        <f>IF('Enter Scores'!L123="Individual", "", 'Enter Scores'!L123)</f>
        <v>Team Total</v>
      </c>
    </row>
    <row r="158" spans="1:11" ht="14.4" customHeight="1" x14ac:dyDescent="0.3">
      <c r="A158" s="4" t="str">
        <f>'Enter Scores'!A124</f>
        <v xml:space="preserve">Head Coach: </v>
      </c>
      <c r="B158" s="5" t="str">
        <f>'Enter Scores'!B124</f>
        <v>HOWARD MOORE</v>
      </c>
      <c r="C158" s="105">
        <f>IF('Enter Scores'!D124=0, "", 'Enter Scores'!D124)</f>
        <v>170</v>
      </c>
      <c r="D158" s="105">
        <f>IF('Enter Scores'!E124=0, "", 'Enter Scores'!E124)</f>
        <v>162</v>
      </c>
      <c r="E158" s="105">
        <f>IF('Enter Scores'!F124=0, "", 'Enter Scores'!F124)</f>
        <v>211</v>
      </c>
      <c r="F158" s="105">
        <f>IF('Enter Scores'!G124=0, "", 'Enter Scores'!G124)</f>
        <v>155</v>
      </c>
      <c r="G158" s="105">
        <f>IF('Enter Scores'!H124=0, "", 'Enter Scores'!H124)</f>
        <v>189</v>
      </c>
      <c r="H158" s="105">
        <f>IF('Enter Scores'!I124=0, "", 'Enter Scores'!I124)</f>
        <v>201</v>
      </c>
      <c r="I158" s="105">
        <f>IF('Enter Scores'!J124=0, "", 'Enter Scores'!J124)</f>
        <v>1088</v>
      </c>
      <c r="J158" s="105">
        <f>IF('Enter Scores'!K124=0, "", 'Enter Scores'!K124)</f>
        <v>2689</v>
      </c>
      <c r="K158" s="105">
        <f>IF(J158="", "", IF(I158="", "", SUM(I158:J159)))</f>
        <v>3777</v>
      </c>
    </row>
    <row r="159" spans="1:11" ht="14.4" customHeight="1" x14ac:dyDescent="0.3">
      <c r="A159" s="50" t="str">
        <f>'Enter Scores'!A125</f>
        <v xml:space="preserve">Asst. Coach: </v>
      </c>
      <c r="B159" s="29" t="str">
        <f>'Enter Scores'!B125</f>
        <v>JOE BRIGHAM</v>
      </c>
      <c r="C159" s="105"/>
      <c r="D159" s="105"/>
      <c r="E159" s="105"/>
      <c r="F159" s="105"/>
      <c r="G159" s="105"/>
      <c r="H159" s="105"/>
      <c r="I159" s="105"/>
      <c r="J159" s="105"/>
      <c r="K159" s="105"/>
    </row>
    <row r="160" spans="1:11" ht="15.6" x14ac:dyDescent="0.3">
      <c r="A160" s="6"/>
      <c r="B160" s="7" t="s">
        <v>6</v>
      </c>
      <c r="C160" s="7" t="s">
        <v>1</v>
      </c>
      <c r="D160" s="8" t="s">
        <v>2</v>
      </c>
      <c r="E160" s="8" t="s">
        <v>3</v>
      </c>
      <c r="F160" s="8" t="s">
        <v>4</v>
      </c>
      <c r="G160" s="8" t="s">
        <v>5</v>
      </c>
    </row>
    <row r="161" spans="1:10" ht="30" customHeight="1" x14ac:dyDescent="0.3">
      <c r="A161" s="9" t="str">
        <f>'Enter Scores'!A127</f>
        <v>GARFIELD</v>
      </c>
      <c r="B161" s="9" t="str">
        <f>'Enter Scores'!B127&amp;" "&amp;'Enter Scores'!C127</f>
        <v>PARKER BROADWATER</v>
      </c>
      <c r="C161" s="10" t="str">
        <f>'Enter Scores'!D127</f>
        <v>9</v>
      </c>
      <c r="D161" s="11">
        <f>IF('Enter Scores'!E127=0, "", 'Enter Scores'!E127)</f>
        <v>209</v>
      </c>
      <c r="E161" s="11">
        <f>IF('Enter Scores'!F127=0, "", 'Enter Scores'!F127)</f>
        <v>172</v>
      </c>
      <c r="F161" s="11">
        <f>IF('Enter Scores'!G127=0, "", 'Enter Scores'!G127)</f>
        <v>172</v>
      </c>
      <c r="G161" s="11">
        <f>IF('Enter Scores'!H127=0, "", 'Enter Scores'!H127)</f>
        <v>553</v>
      </c>
      <c r="H161" s="15"/>
    </row>
    <row r="162" spans="1:10" ht="30" customHeight="1" x14ac:dyDescent="0.3">
      <c r="A162" s="9" t="str">
        <f>'Enter Scores'!A128</f>
        <v>GARFIELD</v>
      </c>
      <c r="B162" s="9" t="str">
        <f>'Enter Scores'!B128&amp;" "&amp;'Enter Scores'!C128</f>
        <v>COLIN CUPPLES</v>
      </c>
      <c r="C162" s="10" t="str">
        <f>'Enter Scores'!D128</f>
        <v>9</v>
      </c>
      <c r="D162" s="11" t="str">
        <f>IF('Enter Scores'!E128=0, "", 'Enter Scores'!E128)</f>
        <v/>
      </c>
      <c r="E162" s="11" t="str">
        <f>IF('Enter Scores'!F128=0, "", 'Enter Scores'!F128)</f>
        <v/>
      </c>
      <c r="F162" s="11" t="str">
        <f>IF('Enter Scores'!G128=0, "", 'Enter Scores'!G128)</f>
        <v/>
      </c>
      <c r="G162" s="11" t="str">
        <f>IF('Enter Scores'!H128=0, "", 'Enter Scores'!H128)</f>
        <v/>
      </c>
      <c r="H162" s="15"/>
      <c r="J162" s="1"/>
    </row>
    <row r="163" spans="1:10" ht="30" customHeight="1" x14ac:dyDescent="0.3">
      <c r="A163" s="9" t="str">
        <f>'Enter Scores'!A129</f>
        <v>GARFIELD</v>
      </c>
      <c r="B163" s="9" t="str">
        <f>'Enter Scores'!B129&amp;" "&amp;'Enter Scores'!C129</f>
        <v>JADEN LANSBERRY-FORMAN</v>
      </c>
      <c r="C163" s="10" t="str">
        <f>'Enter Scores'!D129</f>
        <v>9</v>
      </c>
      <c r="D163" s="11" t="str">
        <f>IF('Enter Scores'!E129=0, "", 'Enter Scores'!E129)</f>
        <v/>
      </c>
      <c r="E163" s="11" t="str">
        <f>IF('Enter Scores'!F129=0, "", 'Enter Scores'!F129)</f>
        <v/>
      </c>
      <c r="F163" s="11" t="str">
        <f>IF('Enter Scores'!G129=0, "", 'Enter Scores'!G129)</f>
        <v/>
      </c>
      <c r="G163" s="11" t="str">
        <f>IF('Enter Scores'!H129=0, "", 'Enter Scores'!H129)</f>
        <v/>
      </c>
      <c r="H163" s="15"/>
    </row>
    <row r="164" spans="1:10" ht="30" customHeight="1" x14ac:dyDescent="0.3">
      <c r="A164" s="9" t="str">
        <f>'Enter Scores'!A130</f>
        <v>GARFIELD</v>
      </c>
      <c r="B164" s="9" t="str">
        <f>'Enter Scores'!B130&amp;" "&amp;'Enter Scores'!C130</f>
        <v>ALEX GREENBERG</v>
      </c>
      <c r="C164" s="10" t="str">
        <f>'Enter Scores'!D130</f>
        <v>11</v>
      </c>
      <c r="D164" s="11">
        <f>IF('Enter Scores'!E130=0, "", 'Enter Scores'!E130)</f>
        <v>140</v>
      </c>
      <c r="E164" s="11">
        <f>IF('Enter Scores'!F130=0, "", 'Enter Scores'!F130)</f>
        <v>175</v>
      </c>
      <c r="F164" s="11">
        <f>IF('Enter Scores'!G130=0, "", 'Enter Scores'!G130)</f>
        <v>153</v>
      </c>
      <c r="G164" s="11">
        <f>IF('Enter Scores'!H130=0, "", 'Enter Scores'!H130)</f>
        <v>468</v>
      </c>
      <c r="H164" s="15"/>
    </row>
    <row r="165" spans="1:10" ht="30" customHeight="1" x14ac:dyDescent="0.3">
      <c r="A165" s="9" t="str">
        <f>'Enter Scores'!A131</f>
        <v>GARFIELD</v>
      </c>
      <c r="B165" s="9" t="str">
        <f>'Enter Scores'!B131&amp;" "&amp;'Enter Scores'!C131</f>
        <v>JAYDEN SAYLOR</v>
      </c>
      <c r="C165" s="10" t="str">
        <f>'Enter Scores'!D131</f>
        <v>11</v>
      </c>
      <c r="D165" s="11">
        <f>IF('Enter Scores'!E131=0, "", 'Enter Scores'!E131)</f>
        <v>148</v>
      </c>
      <c r="E165" s="11">
        <f>IF('Enter Scores'!F131=0, "", 'Enter Scores'!F131)</f>
        <v>155</v>
      </c>
      <c r="F165" s="11">
        <f>IF('Enter Scores'!G131=0, "", 'Enter Scores'!G131)</f>
        <v>130</v>
      </c>
      <c r="G165" s="11">
        <f>IF('Enter Scores'!H131=0, "", 'Enter Scores'!H131)</f>
        <v>433</v>
      </c>
      <c r="H165" s="15"/>
    </row>
    <row r="166" spans="1:10" ht="30" customHeight="1" x14ac:dyDescent="0.3">
      <c r="A166" s="9" t="str">
        <f>'Enter Scores'!A132</f>
        <v>GARFIELD</v>
      </c>
      <c r="B166" s="9" t="str">
        <f>'Enter Scores'!B132&amp;" "&amp;'Enter Scores'!C132</f>
        <v>DANIEL MCIE</v>
      </c>
      <c r="C166" s="10" t="str">
        <f>'Enter Scores'!D132</f>
        <v>11</v>
      </c>
      <c r="D166" s="11">
        <f>IF('Enter Scores'!E132=0, "", 'Enter Scores'!E132)</f>
        <v>204</v>
      </c>
      <c r="E166" s="11">
        <f>IF('Enter Scores'!F132=0, "", 'Enter Scores'!F132)</f>
        <v>234</v>
      </c>
      <c r="F166" s="11">
        <f>IF('Enter Scores'!G132=0, "", 'Enter Scores'!G132)</f>
        <v>230</v>
      </c>
      <c r="G166" s="11">
        <f>IF('Enter Scores'!H132=0, "", 'Enter Scores'!H132)</f>
        <v>668</v>
      </c>
      <c r="H166" s="15"/>
    </row>
    <row r="167" spans="1:10" ht="30" customHeight="1" x14ac:dyDescent="0.3">
      <c r="A167" s="9" t="str">
        <f>'Enter Scores'!A133</f>
        <v>GARFIELD</v>
      </c>
      <c r="B167" s="9" t="str">
        <f>'Enter Scores'!B133&amp;" "&amp;'Enter Scores'!C133</f>
        <v>BRODY JUSTICE</v>
      </c>
      <c r="C167" s="10" t="str">
        <f>'Enter Scores'!D133</f>
        <v>11</v>
      </c>
      <c r="D167" s="11">
        <f>IF('Enter Scores'!E133=0, "", 'Enter Scores'!E133)</f>
        <v>204</v>
      </c>
      <c r="E167" s="11">
        <f>IF('Enter Scores'!F133=0, "", 'Enter Scores'!F133)</f>
        <v>193</v>
      </c>
      <c r="F167" s="11">
        <f>IF('Enter Scores'!G133=0, "", 'Enter Scores'!G133)</f>
        <v>170</v>
      </c>
      <c r="G167" s="11">
        <f>IF('Enter Scores'!H133=0, "", 'Enter Scores'!H133)</f>
        <v>567</v>
      </c>
      <c r="H167" s="15"/>
    </row>
    <row r="168" spans="1:10" ht="30" customHeight="1" x14ac:dyDescent="0.3">
      <c r="A168" s="9" t="str">
        <f>'Enter Scores'!A134</f>
        <v/>
      </c>
      <c r="B168" s="9" t="str">
        <f>'Enter Scores'!B134&amp;" "&amp;'Enter Scores'!C134</f>
        <v xml:space="preserve"> </v>
      </c>
      <c r="C168" s="10" t="str">
        <f>'Enter Scores'!D134</f>
        <v/>
      </c>
      <c r="D168" s="11" t="str">
        <f>IF('Enter Scores'!E134=0, "", 'Enter Scores'!E134)</f>
        <v/>
      </c>
      <c r="E168" s="11" t="str">
        <f>IF('Enter Scores'!F134=0, "", 'Enter Scores'!F134)</f>
        <v/>
      </c>
      <c r="F168" s="11" t="str">
        <f>IF('Enter Scores'!G134=0, "", 'Enter Scores'!G134)</f>
        <v/>
      </c>
      <c r="G168" s="11" t="str">
        <f>IF('Enter Scores'!H134=0, "", 'Enter Scores'!H134)</f>
        <v/>
      </c>
      <c r="H168" s="15"/>
    </row>
    <row r="169" spans="1:10" ht="30" customHeight="1" x14ac:dyDescent="0.3">
      <c r="A169" s="9" t="str">
        <f>'Enter Scores'!A135</f>
        <v>GARFIELD</v>
      </c>
      <c r="B169" s="9" t="str">
        <f>'Enter Scores'!B135</f>
        <v>Substitution 1</v>
      </c>
      <c r="C169" s="10" t="str">
        <f>'Enter Scores'!D135</f>
        <v>n/a</v>
      </c>
      <c r="D169" s="11" t="str">
        <f>IF('Enter Scores'!E135=0, "", 'Enter Scores'!E135)</f>
        <v/>
      </c>
      <c r="E169" s="11" t="str">
        <f>IF('Enter Scores'!F135=0, "", 'Enter Scores'!F135)</f>
        <v/>
      </c>
      <c r="F169" s="11" t="str">
        <f>IF('Enter Scores'!G135=0, "", 'Enter Scores'!G135)</f>
        <v/>
      </c>
      <c r="G169" s="11" t="str">
        <f>IF('Enter Scores'!H135=0, "", 'Enter Scores'!H135)</f>
        <v/>
      </c>
      <c r="H169" s="15"/>
    </row>
    <row r="170" spans="1:10" ht="30" customHeight="1" x14ac:dyDescent="0.3">
      <c r="A170" s="9" t="str">
        <f>'Enter Scores'!A136</f>
        <v>GARFIELD</v>
      </c>
      <c r="B170" s="9" t="str">
        <f>'Enter Scores'!B136</f>
        <v>Substitution 2</v>
      </c>
      <c r="C170" s="10" t="str">
        <f>'Enter Scores'!D136</f>
        <v>n/a</v>
      </c>
      <c r="D170" s="11" t="str">
        <f>IF('Enter Scores'!E136=0, "", 'Enter Scores'!E136)</f>
        <v/>
      </c>
      <c r="E170" s="11" t="str">
        <f>IF('Enter Scores'!F136=0, "", 'Enter Scores'!F136)</f>
        <v/>
      </c>
      <c r="F170" s="11" t="str">
        <f>IF('Enter Scores'!G136=0, "", 'Enter Scores'!G136)</f>
        <v/>
      </c>
      <c r="G170" s="11" t="str">
        <f>IF('Enter Scores'!H136=0, "", 'Enter Scores'!H136)</f>
        <v/>
      </c>
      <c r="H170" s="15"/>
    </row>
    <row r="171" spans="1:10" ht="30" customHeight="1" x14ac:dyDescent="0.3">
      <c r="A171" s="9" t="str">
        <f>'Enter Scores'!A137</f>
        <v>GARFIELD</v>
      </c>
      <c r="B171" s="9" t="str">
        <f>'Enter Scores'!B137</f>
        <v>Substitution 3</v>
      </c>
      <c r="C171" s="47" t="str">
        <f>'Enter Scores'!D137</f>
        <v>n/a</v>
      </c>
      <c r="D171" s="43" t="str">
        <f>IF('Enter Scores'!E137=0, "", 'Enter Scores'!E137)</f>
        <v/>
      </c>
      <c r="E171" s="43" t="str">
        <f>IF('Enter Scores'!F137=0, "", 'Enter Scores'!F137)</f>
        <v/>
      </c>
      <c r="F171" s="43" t="str">
        <f>IF('Enter Scores'!G137=0, "", 'Enter Scores'!G137)</f>
        <v/>
      </c>
      <c r="G171" s="43" t="str">
        <f>IF('Enter Scores'!H137=0, "", 'Enter Scores'!H137)</f>
        <v/>
      </c>
      <c r="H171" s="15"/>
    </row>
    <row r="172" spans="1:10" ht="30" customHeight="1" x14ac:dyDescent="0.3">
      <c r="A172" s="6"/>
      <c r="C172" s="46" t="str">
        <f>'Enter Scores'!D138</f>
        <v>Total</v>
      </c>
      <c r="D172" s="13">
        <f>IF('Enter Scores'!E138="error", "", 'Enter Scores'!E138)</f>
        <v>905</v>
      </c>
      <c r="E172" s="13">
        <f>IF('Enter Scores'!F138="error", "", 'Enter Scores'!F138)</f>
        <v>929</v>
      </c>
      <c r="F172" s="13">
        <f>IF('Enter Scores'!G138="error", "", 'Enter Scores'!G138)</f>
        <v>855</v>
      </c>
      <c r="G172" s="12">
        <f>IF('Enter Scores'!H138=0, "", 'Enter Scores'!H138)</f>
        <v>2689</v>
      </c>
    </row>
    <row r="173" spans="1:10" ht="14.4" x14ac:dyDescent="0.3"/>
    <row r="174" spans="1:10" ht="15.6" x14ac:dyDescent="0.3">
      <c r="A174" s="42" t="s">
        <v>62</v>
      </c>
      <c r="B174" s="110"/>
      <c r="C174" s="110"/>
      <c r="D174" s="110"/>
      <c r="E174" s="110"/>
      <c r="F174" s="110"/>
      <c r="G174" s="110"/>
    </row>
    <row r="175" spans="1:10" ht="15.6" x14ac:dyDescent="0.3">
      <c r="A175" s="6"/>
      <c r="B175" s="111" t="s">
        <v>27</v>
      </c>
      <c r="C175" s="111"/>
      <c r="D175" s="111"/>
      <c r="E175" s="111"/>
      <c r="F175" s="111"/>
      <c r="G175" s="111"/>
    </row>
    <row r="176" spans="1:10" ht="15.6" x14ac:dyDescent="0.3">
      <c r="A176" s="6"/>
      <c r="D176"/>
      <c r="E176"/>
      <c r="F176"/>
      <c r="G176"/>
    </row>
    <row r="177" spans="1:11" ht="14.4" customHeight="1" x14ac:dyDescent="0.3">
      <c r="A177" s="112" t="str">
        <f>IF('Enter Scores'!$C$155="Team", 'Text Header'!$B$1, 'Text Header'!$B$3)</f>
        <v xml:space="preserve">If a bowler is substituted during a regulation game, enter that game's score on one of the substitution lines. DO NOT enter that score for any bowler listed. </v>
      </c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</row>
    <row r="178" spans="1:11" ht="14.4" customHeight="1" x14ac:dyDescent="0.3">
      <c r="A178" s="112" t="str">
        <f>IF('Enter Scores'!$C$155="Team", 'Text Header'!$B$2, "")</f>
        <v>BAKER GAMES: Enter the scores of each baker game in the appropriate box.  RETURN THIS SIGNED SCORE SHEET TO THE OFFICIAL SCORER.</v>
      </c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</row>
    <row r="179" spans="1:11" ht="31.2" x14ac:dyDescent="0.3">
      <c r="A179" s="113" t="str">
        <f>'Enter Scores'!A140</f>
        <v>LAKE CENTER CHRISTIAN</v>
      </c>
      <c r="B179" s="114"/>
      <c r="C179" s="45" t="str">
        <f>IF('Enter Scores'!D140="Individual", "", 'Enter Scores'!D140)</f>
        <v>Baker 1</v>
      </c>
      <c r="D179" s="45" t="str">
        <f>IF('Enter Scores'!E140="Individual", "", 'Enter Scores'!E140)</f>
        <v>Baker 2</v>
      </c>
      <c r="E179" s="45" t="str">
        <f>IF('Enter Scores'!F140="Individual", "", 'Enter Scores'!F140)</f>
        <v>Baker 3</v>
      </c>
      <c r="F179" s="45" t="str">
        <f>IF('Enter Scores'!G140="Individual", "", 'Enter Scores'!G140)</f>
        <v>Baker 4</v>
      </c>
      <c r="G179" s="45" t="str">
        <f>IF('Enter Scores'!H140="Individual", "", 'Enter Scores'!H140)</f>
        <v>Baker 5</v>
      </c>
      <c r="H179" s="45" t="str">
        <f>IF('Enter Scores'!I140="Individual", "", 'Enter Scores'!I140)</f>
        <v>Baker 6</v>
      </c>
      <c r="I179" s="45" t="str">
        <f>IF('Enter Scores'!J140="Individual", "", 'Enter Scores'!J140)</f>
        <v>Baker Total</v>
      </c>
      <c r="J179" s="45" t="str">
        <f>IF('Enter Scores'!K140="Individual", "", 'Enter Scores'!K140)</f>
        <v>Reg. Total</v>
      </c>
      <c r="K179" s="45" t="str">
        <f>IF('Enter Scores'!L140="Individual", "", 'Enter Scores'!L140)</f>
        <v>Team Total</v>
      </c>
    </row>
    <row r="180" spans="1:11" ht="14.4" customHeight="1" x14ac:dyDescent="0.3">
      <c r="A180" s="4" t="str">
        <f>'Enter Scores'!A141</f>
        <v xml:space="preserve">Head Coach: </v>
      </c>
      <c r="B180" s="5" t="str">
        <f>'Enter Scores'!B141</f>
        <v>LYLE MISENER</v>
      </c>
      <c r="C180" s="105">
        <f>IF('Enter Scores'!D141=0, "", 'Enter Scores'!D141)</f>
        <v>167</v>
      </c>
      <c r="D180" s="105">
        <f>IF('Enter Scores'!E141=0, "", 'Enter Scores'!E141)</f>
        <v>163</v>
      </c>
      <c r="E180" s="105">
        <f>IF('Enter Scores'!F141=0, "", 'Enter Scores'!F141)</f>
        <v>201</v>
      </c>
      <c r="F180" s="105">
        <f>IF('Enter Scores'!G141=0, "", 'Enter Scores'!G141)</f>
        <v>156</v>
      </c>
      <c r="G180" s="105">
        <f>IF('Enter Scores'!H141=0, "", 'Enter Scores'!H141)</f>
        <v>183</v>
      </c>
      <c r="H180" s="105">
        <f>IF('Enter Scores'!I141=0, "", 'Enter Scores'!I141)</f>
        <v>147</v>
      </c>
      <c r="I180" s="105">
        <f>IF('Enter Scores'!J141=0, "", 'Enter Scores'!J141)</f>
        <v>1017</v>
      </c>
      <c r="J180" s="105">
        <f>IF('Enter Scores'!K141=0, "", 'Enter Scores'!K141)</f>
        <v>2431</v>
      </c>
      <c r="K180" s="105">
        <f>IF(J180="", "", IF(I180="", "", SUM(I180:J181)))</f>
        <v>3448</v>
      </c>
    </row>
    <row r="181" spans="1:11" ht="14.4" customHeight="1" x14ac:dyDescent="0.3">
      <c r="A181" s="50" t="str">
        <f>'Enter Scores'!A142</f>
        <v xml:space="preserve">Asst. Coach: </v>
      </c>
      <c r="B181" s="29" t="str">
        <f>'Enter Scores'!B142</f>
        <v>ED SMITH</v>
      </c>
      <c r="C181" s="105"/>
      <c r="D181" s="105"/>
      <c r="E181" s="105"/>
      <c r="F181" s="105"/>
      <c r="G181" s="105"/>
      <c r="H181" s="105"/>
      <c r="I181" s="105"/>
      <c r="J181" s="105"/>
      <c r="K181" s="105"/>
    </row>
    <row r="182" spans="1:11" ht="15.6" x14ac:dyDescent="0.3">
      <c r="A182" s="6"/>
      <c r="B182" s="7" t="s">
        <v>6</v>
      </c>
      <c r="C182" s="7" t="s">
        <v>1</v>
      </c>
      <c r="D182" s="8" t="s">
        <v>2</v>
      </c>
      <c r="E182" s="8" t="s">
        <v>3</v>
      </c>
      <c r="F182" s="8" t="s">
        <v>4</v>
      </c>
      <c r="G182" s="8" t="s">
        <v>5</v>
      </c>
    </row>
    <row r="183" spans="1:11" ht="30" customHeight="1" x14ac:dyDescent="0.3">
      <c r="A183" s="9" t="str">
        <f>'Enter Scores'!A144</f>
        <v>LAKE CENTER CHRISTIAN</v>
      </c>
      <c r="B183" s="9" t="str">
        <f>'Enter Scores'!B144&amp;" "&amp;'Enter Scores'!C144</f>
        <v>CALEB STIREWALT</v>
      </c>
      <c r="C183" s="10" t="str">
        <f>'Enter Scores'!D144</f>
        <v>12</v>
      </c>
      <c r="D183" s="11">
        <f>IF('Enter Scores'!E144=0, "", 'Enter Scores'!E144)</f>
        <v>143</v>
      </c>
      <c r="E183" s="11">
        <f>IF('Enter Scores'!F144=0, "", 'Enter Scores'!F144)</f>
        <v>180</v>
      </c>
      <c r="F183" s="11">
        <f>IF('Enter Scores'!G144=0, "", 'Enter Scores'!G144)</f>
        <v>156</v>
      </c>
      <c r="G183" s="11">
        <f>IF('Enter Scores'!H144=0, "", 'Enter Scores'!H144)</f>
        <v>479</v>
      </c>
      <c r="H183" s="15"/>
    </row>
    <row r="184" spans="1:11" ht="30" customHeight="1" x14ac:dyDescent="0.3">
      <c r="A184" s="9" t="str">
        <f>'Enter Scores'!A145</f>
        <v>LAKE CENTER CHRISTIAN</v>
      </c>
      <c r="B184" s="9" t="str">
        <f>'Enter Scores'!B145&amp;" "&amp;'Enter Scores'!C145</f>
        <v>BRANT ROBERTS</v>
      </c>
      <c r="C184" s="10" t="str">
        <f>'Enter Scores'!D145</f>
        <v>12</v>
      </c>
      <c r="D184" s="11">
        <f>IF('Enter Scores'!E145=0, "", 'Enter Scores'!E145)</f>
        <v>136</v>
      </c>
      <c r="E184" s="11">
        <f>IF('Enter Scores'!F145=0, "", 'Enter Scores'!F145)</f>
        <v>184</v>
      </c>
      <c r="F184" s="11" t="str">
        <f>IF('Enter Scores'!G145=0, "", 'Enter Scores'!G145)</f>
        <v/>
      </c>
      <c r="G184" s="11">
        <f>IF('Enter Scores'!H145=0, "", 'Enter Scores'!H145)</f>
        <v>320</v>
      </c>
      <c r="H184" s="15"/>
      <c r="J184" s="1"/>
    </row>
    <row r="185" spans="1:11" ht="30" customHeight="1" x14ac:dyDescent="0.3">
      <c r="A185" s="9" t="str">
        <f>'Enter Scores'!A146</f>
        <v>LAKE CENTER CHRISTIAN</v>
      </c>
      <c r="B185" s="9" t="str">
        <f>'Enter Scores'!B146&amp;" "&amp;'Enter Scores'!C146</f>
        <v>CARSON EBY</v>
      </c>
      <c r="C185" s="10" t="str">
        <f>'Enter Scores'!D146</f>
        <v>12</v>
      </c>
      <c r="D185" s="11" t="str">
        <f>IF('Enter Scores'!E146=0, "", 'Enter Scores'!E146)</f>
        <v/>
      </c>
      <c r="E185" s="11">
        <f>IF('Enter Scores'!F146=0, "", 'Enter Scores'!F146)</f>
        <v>168</v>
      </c>
      <c r="F185" s="11">
        <f>IF('Enter Scores'!G146=0, "", 'Enter Scores'!G146)</f>
        <v>197</v>
      </c>
      <c r="G185" s="11">
        <f>IF('Enter Scores'!H146=0, "", 'Enter Scores'!H146)</f>
        <v>365</v>
      </c>
      <c r="H185" s="15"/>
    </row>
    <row r="186" spans="1:11" ht="30" customHeight="1" x14ac:dyDescent="0.3">
      <c r="A186" s="9" t="str">
        <f>'Enter Scores'!A147</f>
        <v>LAKE CENTER CHRISTIAN</v>
      </c>
      <c r="B186" s="9" t="str">
        <f>'Enter Scores'!B147&amp;" "&amp;'Enter Scores'!C147</f>
        <v>LUKE YODER</v>
      </c>
      <c r="C186" s="10" t="str">
        <f>'Enter Scores'!D147</f>
        <v>12</v>
      </c>
      <c r="D186" s="11">
        <f>IF('Enter Scores'!E147=0, "", 'Enter Scores'!E147)</f>
        <v>166</v>
      </c>
      <c r="E186" s="11">
        <f>IF('Enter Scores'!F147=0, "", 'Enter Scores'!F147)</f>
        <v>168</v>
      </c>
      <c r="F186" s="11" t="str">
        <f>IF('Enter Scores'!G147=0, "", 'Enter Scores'!G147)</f>
        <v/>
      </c>
      <c r="G186" s="11">
        <f>IF('Enter Scores'!H147=0, "", 'Enter Scores'!H147)</f>
        <v>334</v>
      </c>
      <c r="H186" s="15"/>
    </row>
    <row r="187" spans="1:11" ht="30" customHeight="1" x14ac:dyDescent="0.3">
      <c r="A187" s="9" t="str">
        <f>'Enter Scores'!A148</f>
        <v>LAKE CENTER CHRISTIAN</v>
      </c>
      <c r="B187" s="9" t="str">
        <f>'Enter Scores'!B148&amp;" "&amp;'Enter Scores'!C148</f>
        <v>ZEKE CONLEY</v>
      </c>
      <c r="C187" s="10" t="str">
        <f>'Enter Scores'!D148</f>
        <v>10</v>
      </c>
      <c r="D187" s="11">
        <f>IF('Enter Scores'!E148=0, "", 'Enter Scores'!E148)</f>
        <v>171</v>
      </c>
      <c r="E187" s="11">
        <f>IF('Enter Scores'!F148=0, "", 'Enter Scores'!F148)</f>
        <v>187</v>
      </c>
      <c r="F187" s="11">
        <f>IF('Enter Scores'!G148=0, "", 'Enter Scores'!G148)</f>
        <v>191</v>
      </c>
      <c r="G187" s="11">
        <f>IF('Enter Scores'!H148=0, "", 'Enter Scores'!H148)</f>
        <v>549</v>
      </c>
      <c r="H187" s="15"/>
    </row>
    <row r="188" spans="1:11" ht="30" customHeight="1" x14ac:dyDescent="0.3">
      <c r="A188" s="9" t="str">
        <f>'Enter Scores'!A149</f>
        <v>LAKE CENTER CHRISTIAN</v>
      </c>
      <c r="B188" s="9" t="str">
        <f>'Enter Scores'!B149&amp;" "&amp;'Enter Scores'!C149</f>
        <v>TRISTAN ROBERTS</v>
      </c>
      <c r="C188" s="10" t="str">
        <f>'Enter Scores'!D149</f>
        <v>10</v>
      </c>
      <c r="D188" s="11" t="str">
        <f>IF('Enter Scores'!E149=0, "", 'Enter Scores'!E149)</f>
        <v/>
      </c>
      <c r="E188" s="11" t="str">
        <f>IF('Enter Scores'!F149=0, "", 'Enter Scores'!F149)</f>
        <v/>
      </c>
      <c r="F188" s="11" t="str">
        <f>IF('Enter Scores'!G149=0, "", 'Enter Scores'!G149)</f>
        <v/>
      </c>
      <c r="G188" s="11" t="str">
        <f>IF('Enter Scores'!H149=0, "", 'Enter Scores'!H149)</f>
        <v/>
      </c>
      <c r="H188" s="15"/>
    </row>
    <row r="189" spans="1:11" ht="30" customHeight="1" x14ac:dyDescent="0.3">
      <c r="A189" s="9" t="str">
        <f>'Enter Scores'!A150</f>
        <v>LAKE CENTER CHRISTIAN</v>
      </c>
      <c r="B189" s="9" t="str">
        <f>'Enter Scores'!B150&amp;" "&amp;'Enter Scores'!C150</f>
        <v>STAN KEVER</v>
      </c>
      <c r="C189" s="10" t="str">
        <f>'Enter Scores'!D150</f>
        <v>11</v>
      </c>
      <c r="D189" s="11" t="str">
        <f>IF('Enter Scores'!E150=0, "", 'Enter Scores'!E150)</f>
        <v/>
      </c>
      <c r="E189" s="11" t="str">
        <f>IF('Enter Scores'!F150=0, "", 'Enter Scores'!F150)</f>
        <v/>
      </c>
      <c r="F189" s="11" t="str">
        <f>IF('Enter Scores'!G150=0, "", 'Enter Scores'!G150)</f>
        <v/>
      </c>
      <c r="G189" s="11" t="str">
        <f>IF('Enter Scores'!H150=0, "", 'Enter Scores'!H150)</f>
        <v/>
      </c>
      <c r="H189" s="15"/>
    </row>
    <row r="190" spans="1:11" ht="30" customHeight="1" x14ac:dyDescent="0.3">
      <c r="A190" s="9" t="str">
        <f>'Enter Scores'!A151</f>
        <v/>
      </c>
      <c r="B190" s="9" t="str">
        <f>'Enter Scores'!B151&amp;" "&amp;'Enter Scores'!C151</f>
        <v xml:space="preserve"> </v>
      </c>
      <c r="C190" s="10" t="str">
        <f>'Enter Scores'!D151</f>
        <v/>
      </c>
      <c r="D190" s="11" t="str">
        <f>IF('Enter Scores'!E151=0, "", 'Enter Scores'!E151)</f>
        <v/>
      </c>
      <c r="E190" s="11" t="str">
        <f>IF('Enter Scores'!F151=0, "", 'Enter Scores'!F151)</f>
        <v/>
      </c>
      <c r="F190" s="11" t="str">
        <f>IF('Enter Scores'!G151=0, "", 'Enter Scores'!G151)</f>
        <v/>
      </c>
      <c r="G190" s="11" t="str">
        <f>IF('Enter Scores'!H151=0, "", 'Enter Scores'!H151)</f>
        <v/>
      </c>
      <c r="H190" s="15"/>
    </row>
    <row r="191" spans="1:11" ht="30" customHeight="1" x14ac:dyDescent="0.3">
      <c r="A191" s="9" t="str">
        <f>'Enter Scores'!A152</f>
        <v>LAKE CENTER CHRISTIAN</v>
      </c>
      <c r="B191" s="9" t="str">
        <f>'Enter Scores'!B152</f>
        <v>Substitution 1</v>
      </c>
      <c r="C191" s="10" t="str">
        <f>'Enter Scores'!D152</f>
        <v>n/a</v>
      </c>
      <c r="D191" s="11">
        <f>IF('Enter Scores'!E152=0, "", 'Enter Scores'!E152)</f>
        <v>127</v>
      </c>
      <c r="E191" s="11" t="str">
        <f>IF('Enter Scores'!F152=0, "", 'Enter Scores'!F152)</f>
        <v/>
      </c>
      <c r="F191" s="11">
        <f>IF('Enter Scores'!G152=0, "", 'Enter Scores'!G152)</f>
        <v>113</v>
      </c>
      <c r="G191" s="11">
        <f>IF('Enter Scores'!H152=0, "", 'Enter Scores'!H152)</f>
        <v>240</v>
      </c>
      <c r="H191" s="15"/>
    </row>
    <row r="192" spans="1:11" ht="30" customHeight="1" x14ac:dyDescent="0.3">
      <c r="A192" s="9" t="str">
        <f>'Enter Scores'!A153</f>
        <v>LAKE CENTER CHRISTIAN</v>
      </c>
      <c r="B192" s="9" t="str">
        <f>'Enter Scores'!B153</f>
        <v>Substitution 2</v>
      </c>
      <c r="C192" s="10" t="str">
        <f>'Enter Scores'!D153</f>
        <v>n/a</v>
      </c>
      <c r="D192" s="11" t="str">
        <f>IF('Enter Scores'!E153=0, "", 'Enter Scores'!E153)</f>
        <v/>
      </c>
      <c r="E192" s="11" t="str">
        <f>IF('Enter Scores'!F153=0, "", 'Enter Scores'!F153)</f>
        <v/>
      </c>
      <c r="F192" s="11">
        <f>IF('Enter Scores'!G153=0, "", 'Enter Scores'!G153)</f>
        <v>144</v>
      </c>
      <c r="G192" s="11">
        <f>IF('Enter Scores'!H153=0, "", 'Enter Scores'!H153)</f>
        <v>144</v>
      </c>
      <c r="H192" s="15"/>
    </row>
    <row r="193" spans="1:11" ht="30" customHeight="1" x14ac:dyDescent="0.3">
      <c r="A193" s="9" t="str">
        <f>'Enter Scores'!A154</f>
        <v>LAKE CENTER CHRISTIAN</v>
      </c>
      <c r="B193" s="9" t="str">
        <f>'Enter Scores'!B154</f>
        <v>Substitution 3</v>
      </c>
      <c r="C193" s="47" t="str">
        <f>'Enter Scores'!D154</f>
        <v>n/a</v>
      </c>
      <c r="D193" s="43" t="str">
        <f>IF('Enter Scores'!E154=0, "", 'Enter Scores'!E154)</f>
        <v/>
      </c>
      <c r="E193" s="43" t="str">
        <f>IF('Enter Scores'!F154=0, "", 'Enter Scores'!F154)</f>
        <v/>
      </c>
      <c r="F193" s="43" t="str">
        <f>IF('Enter Scores'!G154=0, "", 'Enter Scores'!G154)</f>
        <v/>
      </c>
      <c r="G193" s="43" t="str">
        <f>IF('Enter Scores'!H154=0, "", 'Enter Scores'!H154)</f>
        <v/>
      </c>
      <c r="H193" s="15"/>
    </row>
    <row r="194" spans="1:11" ht="30" customHeight="1" x14ac:dyDescent="0.3">
      <c r="A194" s="6"/>
      <c r="C194" s="46" t="str">
        <f>'Enter Scores'!D155</f>
        <v>Total</v>
      </c>
      <c r="D194" s="13">
        <f>IF('Enter Scores'!E155="error", "", 'Enter Scores'!E155)</f>
        <v>743</v>
      </c>
      <c r="E194" s="13">
        <f>IF('Enter Scores'!F155="error", "", 'Enter Scores'!F155)</f>
        <v>887</v>
      </c>
      <c r="F194" s="13">
        <f>IF('Enter Scores'!G155="error", "", 'Enter Scores'!G155)</f>
        <v>801</v>
      </c>
      <c r="G194" s="12">
        <f>IF('Enter Scores'!H155=0, "", 'Enter Scores'!H155)</f>
        <v>2431</v>
      </c>
    </row>
    <row r="195" spans="1:11" ht="14.4" x14ac:dyDescent="0.3"/>
    <row r="196" spans="1:11" ht="15.6" x14ac:dyDescent="0.3">
      <c r="A196" s="42" t="s">
        <v>62</v>
      </c>
      <c r="B196" s="110"/>
      <c r="C196" s="110"/>
      <c r="D196" s="110"/>
      <c r="E196" s="110"/>
      <c r="F196" s="110"/>
      <c r="G196" s="110"/>
    </row>
    <row r="197" spans="1:11" ht="15.6" x14ac:dyDescent="0.3">
      <c r="A197" s="6"/>
      <c r="B197" s="111" t="s">
        <v>27</v>
      </c>
      <c r="C197" s="111"/>
      <c r="D197" s="111"/>
      <c r="E197" s="111"/>
      <c r="F197" s="111"/>
      <c r="G197" s="111"/>
    </row>
    <row r="198" spans="1:11" ht="15.6" x14ac:dyDescent="0.3">
      <c r="A198" s="6"/>
      <c r="D198"/>
      <c r="E198"/>
      <c r="F198"/>
      <c r="G198"/>
    </row>
    <row r="199" spans="1:11" ht="14.4" customHeight="1" x14ac:dyDescent="0.3">
      <c r="A199" s="112" t="str">
        <f>IF('Enter Scores'!$C$172="Team", 'Text Header'!$B$1, 'Text Header'!$B$3)</f>
        <v xml:space="preserve">If a bowler is substituted during a regulation game, enter that game's score on one of the substitution lines. DO NOT enter that score for any bowler listed. </v>
      </c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</row>
    <row r="200" spans="1:11" ht="14.4" customHeight="1" x14ac:dyDescent="0.3">
      <c r="A200" s="112" t="str">
        <f>IF('Enter Scores'!$C$172="Team", 'Text Header'!$B$2, "")</f>
        <v>BAKER GAMES: Enter the scores of each baker game in the appropriate box.  RETURN THIS SIGNED SCORE SHEET TO THE OFFICIAL SCORER.</v>
      </c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</row>
    <row r="201" spans="1:11" ht="31.2" x14ac:dyDescent="0.3">
      <c r="A201" s="113" t="str">
        <f>'Enter Scores'!A157</f>
        <v>RAVENNA</v>
      </c>
      <c r="B201" s="114"/>
      <c r="C201" s="45" t="str">
        <f>IF('Enter Scores'!D157="Individual", "", 'Enter Scores'!D157)</f>
        <v>Baker 1</v>
      </c>
      <c r="D201" s="45" t="str">
        <f>IF('Enter Scores'!E157="Individual", "", 'Enter Scores'!E157)</f>
        <v>Baker 2</v>
      </c>
      <c r="E201" s="45" t="str">
        <f>IF('Enter Scores'!F157="Individual", "", 'Enter Scores'!F157)</f>
        <v>Baker 3</v>
      </c>
      <c r="F201" s="45" t="str">
        <f>IF('Enter Scores'!G157="Individual", "", 'Enter Scores'!G157)</f>
        <v>Baker 4</v>
      </c>
      <c r="G201" s="45" t="str">
        <f>IF('Enter Scores'!H157="Individual", "", 'Enter Scores'!H157)</f>
        <v>Baker 5</v>
      </c>
      <c r="H201" s="45" t="str">
        <f>IF('Enter Scores'!I157="Individual", "", 'Enter Scores'!I157)</f>
        <v>Baker 6</v>
      </c>
      <c r="I201" s="45" t="str">
        <f>IF('Enter Scores'!J157="Individual", "", 'Enter Scores'!J157)</f>
        <v>Baker Total</v>
      </c>
      <c r="J201" s="45" t="str">
        <f>IF('Enter Scores'!K157="Individual", "", 'Enter Scores'!K157)</f>
        <v>Reg. Total</v>
      </c>
      <c r="K201" s="45" t="str">
        <f>IF('Enter Scores'!L157="Individual", "", 'Enter Scores'!L157)</f>
        <v>Team Total</v>
      </c>
    </row>
    <row r="202" spans="1:11" ht="14.4" customHeight="1" x14ac:dyDescent="0.3">
      <c r="A202" s="4" t="str">
        <f>'Enter Scores'!A158</f>
        <v xml:space="preserve">Head Coach: </v>
      </c>
      <c r="B202" s="5" t="str">
        <f>'Enter Scores'!B158</f>
        <v>KELLY CHAMP</v>
      </c>
      <c r="C202" s="105">
        <f>IF('Enter Scores'!D158=0, "", 'Enter Scores'!D158)</f>
        <v>174</v>
      </c>
      <c r="D202" s="105">
        <f>IF('Enter Scores'!E158=0, "", 'Enter Scores'!E158)</f>
        <v>163</v>
      </c>
      <c r="E202" s="105">
        <f>IF('Enter Scores'!F158=0, "", 'Enter Scores'!F158)</f>
        <v>196</v>
      </c>
      <c r="F202" s="105">
        <f>IF('Enter Scores'!G158=0, "", 'Enter Scores'!G158)</f>
        <v>156</v>
      </c>
      <c r="G202" s="105">
        <f>IF('Enter Scores'!H158=0, "", 'Enter Scores'!H158)</f>
        <v>213</v>
      </c>
      <c r="H202" s="105">
        <f>IF('Enter Scores'!I158=0, "", 'Enter Scores'!I158)</f>
        <v>201</v>
      </c>
      <c r="I202" s="105">
        <f>IF('Enter Scores'!J158=0, "", 'Enter Scores'!J158)</f>
        <v>1103</v>
      </c>
      <c r="J202" s="105">
        <f>IF('Enter Scores'!K158=0, "", 'Enter Scores'!K158)</f>
        <v>2770</v>
      </c>
      <c r="K202" s="105">
        <f>IF(J202="", "", IF(I202="", "", SUM(I202:J203)))</f>
        <v>3873</v>
      </c>
    </row>
    <row r="203" spans="1:11" ht="14.4" customHeight="1" x14ac:dyDescent="0.3">
      <c r="A203" s="50" t="str">
        <f>'Enter Scores'!A159</f>
        <v xml:space="preserve">Asst. Coach: </v>
      </c>
      <c r="B203" s="29" t="str">
        <f>'Enter Scores'!B159</f>
        <v>DJ MADDEN</v>
      </c>
      <c r="C203" s="105"/>
      <c r="D203" s="105"/>
      <c r="E203" s="105"/>
      <c r="F203" s="105"/>
      <c r="G203" s="105"/>
      <c r="H203" s="105"/>
      <c r="I203" s="105"/>
      <c r="J203" s="105"/>
      <c r="K203" s="105"/>
    </row>
    <row r="204" spans="1:11" ht="15.6" x14ac:dyDescent="0.3">
      <c r="A204" s="6"/>
      <c r="B204" s="7" t="s">
        <v>6</v>
      </c>
      <c r="C204" s="7" t="s">
        <v>1</v>
      </c>
      <c r="D204" s="8" t="s">
        <v>2</v>
      </c>
      <c r="E204" s="8" t="s">
        <v>3</v>
      </c>
      <c r="F204" s="8" t="s">
        <v>4</v>
      </c>
      <c r="G204" s="8" t="s">
        <v>5</v>
      </c>
    </row>
    <row r="205" spans="1:11" ht="30" customHeight="1" x14ac:dyDescent="0.3">
      <c r="A205" s="9" t="str">
        <f>'Enter Scores'!A161</f>
        <v>RAVENNA</v>
      </c>
      <c r="B205" s="9" t="str">
        <f>'Enter Scores'!B161&amp;" "&amp;'Enter Scores'!C161</f>
        <v>JACOB STEFANSIC</v>
      </c>
      <c r="C205" s="10" t="str">
        <f>'Enter Scores'!D161</f>
        <v>11</v>
      </c>
      <c r="D205" s="11">
        <f>IF('Enter Scores'!E161=0, "", 'Enter Scores'!E161)</f>
        <v>279</v>
      </c>
      <c r="E205" s="11">
        <f>IF('Enter Scores'!F161=0, "", 'Enter Scores'!F161)</f>
        <v>214</v>
      </c>
      <c r="F205" s="11">
        <f>IF('Enter Scores'!G161=0, "", 'Enter Scores'!G161)</f>
        <v>208</v>
      </c>
      <c r="G205" s="11">
        <f>IF('Enter Scores'!H161=0, "", 'Enter Scores'!H161)</f>
        <v>701</v>
      </c>
      <c r="H205" s="15"/>
    </row>
    <row r="206" spans="1:11" ht="30" customHeight="1" x14ac:dyDescent="0.3">
      <c r="A206" s="9" t="str">
        <f>'Enter Scores'!A162</f>
        <v>RAVENNA</v>
      </c>
      <c r="B206" s="9" t="str">
        <f>'Enter Scores'!B162&amp;" "&amp;'Enter Scores'!C162</f>
        <v>MATT FULLER</v>
      </c>
      <c r="C206" s="10" t="str">
        <f>'Enter Scores'!D162</f>
        <v>10</v>
      </c>
      <c r="D206" s="11">
        <f>IF('Enter Scores'!E162=0, "", 'Enter Scores'!E162)</f>
        <v>187</v>
      </c>
      <c r="E206" s="11">
        <f>IF('Enter Scores'!F162=0, "", 'Enter Scores'!F162)</f>
        <v>168</v>
      </c>
      <c r="F206" s="11">
        <f>IF('Enter Scores'!G162=0, "", 'Enter Scores'!G162)</f>
        <v>257</v>
      </c>
      <c r="G206" s="11">
        <f>IF('Enter Scores'!H162=0, "", 'Enter Scores'!H162)</f>
        <v>612</v>
      </c>
      <c r="H206" s="15"/>
      <c r="J206" s="1"/>
    </row>
    <row r="207" spans="1:11" ht="30" customHeight="1" x14ac:dyDescent="0.3">
      <c r="A207" s="9" t="str">
        <f>'Enter Scores'!A163</f>
        <v>RAVENNA</v>
      </c>
      <c r="B207" s="9" t="str">
        <f>'Enter Scores'!B163&amp;" "&amp;'Enter Scores'!C163</f>
        <v>PETER JENNINGS</v>
      </c>
      <c r="C207" s="10" t="str">
        <f>'Enter Scores'!D163</f>
        <v>10</v>
      </c>
      <c r="D207" s="11" t="str">
        <f>IF('Enter Scores'!E163=0, "", 'Enter Scores'!E163)</f>
        <v/>
      </c>
      <c r="E207" s="11">
        <f>IF('Enter Scores'!F163=0, "", 'Enter Scores'!F163)</f>
        <v>187</v>
      </c>
      <c r="F207" s="11" t="str">
        <f>IF('Enter Scores'!G163=0, "", 'Enter Scores'!G163)</f>
        <v/>
      </c>
      <c r="G207" s="11">
        <f>IF('Enter Scores'!H163=0, "", 'Enter Scores'!H163)</f>
        <v>187</v>
      </c>
      <c r="H207" s="15"/>
    </row>
    <row r="208" spans="1:11" ht="30" customHeight="1" x14ac:dyDescent="0.3">
      <c r="A208" s="9" t="str">
        <f>'Enter Scores'!A164</f>
        <v>RAVENNA</v>
      </c>
      <c r="B208" s="9" t="str">
        <f>'Enter Scores'!B164&amp;" "&amp;'Enter Scores'!C164</f>
        <v>CARSON SCHUELLER</v>
      </c>
      <c r="C208" s="10" t="str">
        <f>'Enter Scores'!D164</f>
        <v>11</v>
      </c>
      <c r="D208" s="11">
        <f>IF('Enter Scores'!E164=0, "", 'Enter Scores'!E164)</f>
        <v>156</v>
      </c>
      <c r="E208" s="11">
        <f>IF('Enter Scores'!F164=0, "", 'Enter Scores'!F164)</f>
        <v>182</v>
      </c>
      <c r="F208" s="11">
        <f>IF('Enter Scores'!G164=0, "", 'Enter Scores'!G164)</f>
        <v>157</v>
      </c>
      <c r="G208" s="11">
        <f>IF('Enter Scores'!H164=0, "", 'Enter Scores'!H164)</f>
        <v>495</v>
      </c>
      <c r="H208" s="15"/>
    </row>
    <row r="209" spans="1:11" ht="30" customHeight="1" x14ac:dyDescent="0.3">
      <c r="A209" s="9" t="str">
        <f>'Enter Scores'!A165</f>
        <v>RAVENNA</v>
      </c>
      <c r="B209" s="9" t="str">
        <f>'Enter Scores'!B165&amp;" "&amp;'Enter Scores'!C165</f>
        <v>JERIAH MILLER</v>
      </c>
      <c r="C209" s="10" t="str">
        <f>'Enter Scores'!D165</f>
        <v>10</v>
      </c>
      <c r="D209" s="11">
        <f>IF('Enter Scores'!E165=0, "", 'Enter Scores'!E165)</f>
        <v>137</v>
      </c>
      <c r="E209" s="11">
        <f>IF('Enter Scores'!F165=0, "", 'Enter Scores'!F165)</f>
        <v>170</v>
      </c>
      <c r="F209" s="11">
        <f>IF('Enter Scores'!G165=0, "", 'Enter Scores'!G165)</f>
        <v>158</v>
      </c>
      <c r="G209" s="11">
        <f>IF('Enter Scores'!H165=0, "", 'Enter Scores'!H165)</f>
        <v>465</v>
      </c>
      <c r="H209" s="15"/>
    </row>
    <row r="210" spans="1:11" ht="30" customHeight="1" x14ac:dyDescent="0.3">
      <c r="A210" s="9" t="str">
        <f>'Enter Scores'!A166</f>
        <v>RAVENNA</v>
      </c>
      <c r="B210" s="9" t="str">
        <f>'Enter Scores'!B166&amp;" "&amp;'Enter Scores'!C166</f>
        <v>KIERAN ROSANDER</v>
      </c>
      <c r="C210" s="10" t="str">
        <f>'Enter Scores'!D166</f>
        <v>11</v>
      </c>
      <c r="D210" s="11" t="str">
        <f>IF('Enter Scores'!E166=0, "", 'Enter Scores'!E166)</f>
        <v/>
      </c>
      <c r="E210" s="11" t="str">
        <f>IF('Enter Scores'!F166=0, "", 'Enter Scores'!F166)</f>
        <v/>
      </c>
      <c r="F210" s="11" t="str">
        <f>IF('Enter Scores'!G166=0, "", 'Enter Scores'!G166)</f>
        <v/>
      </c>
      <c r="G210" s="11" t="str">
        <f>IF('Enter Scores'!H166=0, "", 'Enter Scores'!H166)</f>
        <v/>
      </c>
      <c r="H210" s="15"/>
    </row>
    <row r="211" spans="1:11" ht="30" customHeight="1" x14ac:dyDescent="0.3">
      <c r="A211" s="9" t="str">
        <f>'Enter Scores'!A167</f>
        <v>RAVENNA</v>
      </c>
      <c r="B211" s="9" t="str">
        <f>'Enter Scores'!B167&amp;" "&amp;'Enter Scores'!C167</f>
        <v>JOSEPH SMITH</v>
      </c>
      <c r="C211" s="10" t="str">
        <f>'Enter Scores'!D167</f>
        <v>10</v>
      </c>
      <c r="D211" s="11">
        <f>IF('Enter Scores'!E167=0, "", 'Enter Scores'!E167)</f>
        <v>150</v>
      </c>
      <c r="E211" s="11" t="str">
        <f>IF('Enter Scores'!F167=0, "", 'Enter Scores'!F167)</f>
        <v/>
      </c>
      <c r="F211" s="11">
        <f>IF('Enter Scores'!G167=0, "", 'Enter Scores'!G167)</f>
        <v>160</v>
      </c>
      <c r="G211" s="11">
        <f>IF('Enter Scores'!H167=0, "", 'Enter Scores'!H167)</f>
        <v>310</v>
      </c>
      <c r="H211" s="15"/>
    </row>
    <row r="212" spans="1:11" ht="30" customHeight="1" x14ac:dyDescent="0.3">
      <c r="A212" s="9" t="str">
        <f>'Enter Scores'!A168</f>
        <v/>
      </c>
      <c r="B212" s="9" t="str">
        <f>'Enter Scores'!B168&amp;" "&amp;'Enter Scores'!C168</f>
        <v xml:space="preserve"> </v>
      </c>
      <c r="C212" s="10" t="str">
        <f>'Enter Scores'!D168</f>
        <v/>
      </c>
      <c r="D212" s="11" t="str">
        <f>IF('Enter Scores'!E168=0, "", 'Enter Scores'!E168)</f>
        <v/>
      </c>
      <c r="E212" s="11" t="str">
        <f>IF('Enter Scores'!F168=0, "", 'Enter Scores'!F168)</f>
        <v/>
      </c>
      <c r="F212" s="11" t="str">
        <f>IF('Enter Scores'!G168=0, "", 'Enter Scores'!G168)</f>
        <v/>
      </c>
      <c r="G212" s="11" t="str">
        <f>IF('Enter Scores'!H168=0, "", 'Enter Scores'!H168)</f>
        <v/>
      </c>
      <c r="H212" s="15"/>
    </row>
    <row r="213" spans="1:11" ht="30" customHeight="1" x14ac:dyDescent="0.3">
      <c r="A213" s="9" t="str">
        <f>'Enter Scores'!A169</f>
        <v>RAVENNA</v>
      </c>
      <c r="B213" s="9" t="str">
        <f>'Enter Scores'!B169</f>
        <v>Substitution 1</v>
      </c>
      <c r="C213" s="10" t="str">
        <f>'Enter Scores'!D169</f>
        <v>n/a</v>
      </c>
      <c r="D213" s="11" t="str">
        <f>IF('Enter Scores'!E169=0, "", 'Enter Scores'!E169)</f>
        <v/>
      </c>
      <c r="E213" s="11" t="str">
        <f>IF('Enter Scores'!F169=0, "", 'Enter Scores'!F169)</f>
        <v/>
      </c>
      <c r="F213" s="11" t="str">
        <f>IF('Enter Scores'!G169=0, "", 'Enter Scores'!G169)</f>
        <v/>
      </c>
      <c r="G213" s="11" t="str">
        <f>IF('Enter Scores'!H169=0, "", 'Enter Scores'!H169)</f>
        <v/>
      </c>
      <c r="H213" s="15"/>
    </row>
    <row r="214" spans="1:11" ht="30" customHeight="1" x14ac:dyDescent="0.3">
      <c r="A214" s="9" t="str">
        <f>'Enter Scores'!A170</f>
        <v>RAVENNA</v>
      </c>
      <c r="B214" s="9" t="str">
        <f>'Enter Scores'!B170</f>
        <v>Substitution 2</v>
      </c>
      <c r="C214" s="10" t="str">
        <f>'Enter Scores'!D170</f>
        <v>n/a</v>
      </c>
      <c r="D214" s="11" t="str">
        <f>IF('Enter Scores'!E170=0, "", 'Enter Scores'!E170)</f>
        <v/>
      </c>
      <c r="E214" s="11" t="str">
        <f>IF('Enter Scores'!F170=0, "", 'Enter Scores'!F170)</f>
        <v/>
      </c>
      <c r="F214" s="11" t="str">
        <f>IF('Enter Scores'!G170=0, "", 'Enter Scores'!G170)</f>
        <v/>
      </c>
      <c r="G214" s="11" t="str">
        <f>IF('Enter Scores'!H170=0, "", 'Enter Scores'!H170)</f>
        <v/>
      </c>
      <c r="H214" s="15"/>
    </row>
    <row r="215" spans="1:11" ht="30" customHeight="1" x14ac:dyDescent="0.3">
      <c r="A215" s="9" t="str">
        <f>'Enter Scores'!A171</f>
        <v>RAVENNA</v>
      </c>
      <c r="B215" s="9" t="str">
        <f>'Enter Scores'!B171</f>
        <v>Substitution 3</v>
      </c>
      <c r="C215" s="47" t="str">
        <f>'Enter Scores'!D171</f>
        <v>n/a</v>
      </c>
      <c r="D215" s="43" t="str">
        <f>IF('Enter Scores'!E171=0, "", 'Enter Scores'!E171)</f>
        <v/>
      </c>
      <c r="E215" s="43" t="str">
        <f>IF('Enter Scores'!F171=0, "", 'Enter Scores'!F171)</f>
        <v/>
      </c>
      <c r="F215" s="43" t="str">
        <f>IF('Enter Scores'!G171=0, "", 'Enter Scores'!G171)</f>
        <v/>
      </c>
      <c r="G215" s="43" t="str">
        <f>IF('Enter Scores'!H171=0, "", 'Enter Scores'!H171)</f>
        <v/>
      </c>
      <c r="H215" s="15"/>
    </row>
    <row r="216" spans="1:11" ht="30" customHeight="1" x14ac:dyDescent="0.3">
      <c r="A216" s="6"/>
      <c r="C216" s="46" t="str">
        <f>'Enter Scores'!D172</f>
        <v>Total</v>
      </c>
      <c r="D216" s="13">
        <f>IF('Enter Scores'!E172="error", "", 'Enter Scores'!E172)</f>
        <v>909</v>
      </c>
      <c r="E216" s="13">
        <f>IF('Enter Scores'!F172="error", "", 'Enter Scores'!F172)</f>
        <v>921</v>
      </c>
      <c r="F216" s="13">
        <f>IF('Enter Scores'!G172="error", "", 'Enter Scores'!G172)</f>
        <v>940</v>
      </c>
      <c r="G216" s="12">
        <f>IF('Enter Scores'!H172=0, "", 'Enter Scores'!H172)</f>
        <v>2770</v>
      </c>
    </row>
    <row r="217" spans="1:11" ht="15.6" x14ac:dyDescent="0.3">
      <c r="A217" s="6"/>
      <c r="C217" s="46"/>
      <c r="D217" s="13"/>
      <c r="E217" s="13"/>
      <c r="F217" s="13"/>
      <c r="G217" s="12"/>
    </row>
    <row r="218" spans="1:11" ht="15.6" x14ac:dyDescent="0.3">
      <c r="A218" s="42" t="s">
        <v>62</v>
      </c>
      <c r="B218" s="110"/>
      <c r="C218" s="110"/>
      <c r="D218" s="110"/>
      <c r="E218" s="110"/>
      <c r="F218" s="110"/>
      <c r="G218" s="110"/>
    </row>
    <row r="219" spans="1:11" ht="15.6" x14ac:dyDescent="0.3">
      <c r="A219" s="6"/>
      <c r="B219" s="111" t="s">
        <v>27</v>
      </c>
      <c r="C219" s="111"/>
      <c r="D219" s="111"/>
      <c r="E219" s="111"/>
      <c r="F219" s="111"/>
      <c r="G219" s="111"/>
    </row>
    <row r="220" spans="1:11" ht="15.6" x14ac:dyDescent="0.3">
      <c r="A220" s="6"/>
      <c r="D220"/>
      <c r="E220"/>
      <c r="F220"/>
      <c r="G220"/>
    </row>
    <row r="221" spans="1:11" ht="14.4" customHeight="1" x14ac:dyDescent="0.3">
      <c r="A221" s="112" t="str">
        <f>IF('Enter Scores'!$C$189="Team", 'Text Header'!$B$1, 'Text Header'!$B$3)</f>
        <v xml:space="preserve">If a bowler is substituted during a regulation game, enter that game's score on one of the substitution lines. DO NOT enter that score for any bowler listed. </v>
      </c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</row>
    <row r="222" spans="1:11" ht="14.4" customHeight="1" x14ac:dyDescent="0.3">
      <c r="A222" s="112" t="str">
        <f>IF('Enter Scores'!$C$189="Team", 'Text Header'!$B$2, "")</f>
        <v>BAKER GAMES: Enter the scores of each baker game in the appropriate box.  RETURN THIS SIGNED SCORE SHEET TO THE OFFICIAL SCORER.</v>
      </c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</row>
    <row r="223" spans="1:11" ht="31.2" x14ac:dyDescent="0.3">
      <c r="A223" s="115" t="str">
        <f>'Enter Scores'!A174</f>
        <v>ROOTSTOWN</v>
      </c>
      <c r="B223" s="116"/>
      <c r="C223" s="45" t="str">
        <f>IF('Enter Scores'!D174="Individual", "", 'Enter Scores'!D174)</f>
        <v>Baker 1</v>
      </c>
      <c r="D223" s="45" t="str">
        <f>IF('Enter Scores'!E174="Individual", "", 'Enter Scores'!E174)</f>
        <v>Baker 2</v>
      </c>
      <c r="E223" s="45" t="str">
        <f>IF('Enter Scores'!F174="Individual", "", 'Enter Scores'!F174)</f>
        <v>Baker 3</v>
      </c>
      <c r="F223" s="45" t="str">
        <f>IF('Enter Scores'!G174="Individual", "", 'Enter Scores'!G174)</f>
        <v>Baker 4</v>
      </c>
      <c r="G223" s="45" t="str">
        <f>IF('Enter Scores'!H174="Individual", "", 'Enter Scores'!H174)</f>
        <v>Baker 5</v>
      </c>
      <c r="H223" s="45" t="str">
        <f>IF('Enter Scores'!I174="Individual", "", 'Enter Scores'!I174)</f>
        <v>Baker 6</v>
      </c>
      <c r="I223" s="45" t="str">
        <f>IF('Enter Scores'!J174="Individual", "", 'Enter Scores'!J174)</f>
        <v>Baker Total</v>
      </c>
      <c r="J223" s="45" t="str">
        <f>IF('Enter Scores'!K174="Individual", "", 'Enter Scores'!K174)</f>
        <v>Reg. Total</v>
      </c>
      <c r="K223" s="45" t="str">
        <f>IF('Enter Scores'!L174="Individual", "", 'Enter Scores'!L174)</f>
        <v>Team Total</v>
      </c>
    </row>
    <row r="224" spans="1:11" ht="14.4" customHeight="1" x14ac:dyDescent="0.3">
      <c r="A224" s="4" t="str">
        <f>'Enter Scores'!A175</f>
        <v xml:space="preserve">Head Coach: </v>
      </c>
      <c r="B224" s="5" t="str">
        <f>'Enter Scores'!B175</f>
        <v>THOMAS BUTCHER</v>
      </c>
      <c r="C224" s="105">
        <f>IF('Enter Scores'!D175=0, "", 'Enter Scores'!D175)</f>
        <v>188</v>
      </c>
      <c r="D224" s="105">
        <f>IF('Enter Scores'!E175=0, "", 'Enter Scores'!E175)</f>
        <v>225</v>
      </c>
      <c r="E224" s="105">
        <f>IF('Enter Scores'!F175=0, "", 'Enter Scores'!F175)</f>
        <v>226</v>
      </c>
      <c r="F224" s="105">
        <f>IF('Enter Scores'!G175=0, "", 'Enter Scores'!G175)</f>
        <v>201</v>
      </c>
      <c r="G224" s="105">
        <f>IF('Enter Scores'!H175=0, "", 'Enter Scores'!H175)</f>
        <v>168</v>
      </c>
      <c r="H224" s="105">
        <f>IF('Enter Scores'!I175=0, "", 'Enter Scores'!I175)</f>
        <v>151</v>
      </c>
      <c r="I224" s="105">
        <f>IF('Enter Scores'!J175=0, "", 'Enter Scores'!J175)</f>
        <v>1159</v>
      </c>
      <c r="J224" s="105">
        <f>IF('Enter Scores'!K175=0, "", 'Enter Scores'!K175)</f>
        <v>2876</v>
      </c>
      <c r="K224" s="105">
        <f>IF(J224="", "", IF(I224="", "", SUM(I224:J225)))</f>
        <v>4035</v>
      </c>
    </row>
    <row r="225" spans="1:11" ht="14.4" customHeight="1" x14ac:dyDescent="0.3">
      <c r="A225" s="50" t="str">
        <f>'Enter Scores'!A176</f>
        <v xml:space="preserve">Asst. Coach: </v>
      </c>
      <c r="B225" s="29" t="str">
        <f>'Enter Scores'!B176</f>
        <v>BRIAN BOVEINGTON</v>
      </c>
      <c r="C225" s="105"/>
      <c r="D225" s="105"/>
      <c r="E225" s="105"/>
      <c r="F225" s="105"/>
      <c r="G225" s="105"/>
      <c r="H225" s="105"/>
      <c r="I225" s="105"/>
      <c r="J225" s="105"/>
      <c r="K225" s="105"/>
    </row>
    <row r="226" spans="1:11" ht="15.6" x14ac:dyDescent="0.3">
      <c r="A226" s="6"/>
      <c r="B226" s="7" t="s">
        <v>6</v>
      </c>
      <c r="C226" s="7" t="s">
        <v>1</v>
      </c>
      <c r="D226" s="8" t="s">
        <v>2</v>
      </c>
      <c r="E226" s="8" t="s">
        <v>3</v>
      </c>
      <c r="F226" s="8" t="s">
        <v>4</v>
      </c>
      <c r="G226" s="8" t="s">
        <v>5</v>
      </c>
    </row>
    <row r="227" spans="1:11" ht="30" customHeight="1" x14ac:dyDescent="0.3">
      <c r="A227" s="9" t="str">
        <f>'Enter Scores'!A178</f>
        <v>ROOTSTOWN</v>
      </c>
      <c r="B227" s="9" t="str">
        <f>'Enter Scores'!B178&amp;" "&amp;'Enter Scores'!C178</f>
        <v>SEAN BOVEINGTON</v>
      </c>
      <c r="C227" s="9" t="str">
        <f>'Enter Scores'!D178</f>
        <v>11</v>
      </c>
      <c r="D227" s="11">
        <f>IF('Enter Scores'!E178=0, "", 'Enter Scores'!E178)</f>
        <v>184</v>
      </c>
      <c r="E227" s="11">
        <f>IF('Enter Scores'!F178=0, "", 'Enter Scores'!F178)</f>
        <v>204</v>
      </c>
      <c r="F227" s="11">
        <f>IF('Enter Scores'!G178=0, "", 'Enter Scores'!G178)</f>
        <v>180</v>
      </c>
      <c r="G227" s="11">
        <f>IF('Enter Scores'!H178=0, "", 'Enter Scores'!H178)</f>
        <v>568</v>
      </c>
      <c r="H227" s="15"/>
    </row>
    <row r="228" spans="1:11" ht="30" customHeight="1" x14ac:dyDescent="0.3">
      <c r="A228" s="9" t="str">
        <f>'Enter Scores'!A179</f>
        <v>ROOTSTOWN</v>
      </c>
      <c r="B228" s="9" t="str">
        <f>'Enter Scores'!B179&amp;" "&amp;'Enter Scores'!C179</f>
        <v>CALEB STEVENS</v>
      </c>
      <c r="C228" s="9" t="str">
        <f>'Enter Scores'!D179</f>
        <v>10</v>
      </c>
      <c r="D228" s="11">
        <f>IF('Enter Scores'!E179=0, "", 'Enter Scores'!E179)</f>
        <v>209</v>
      </c>
      <c r="E228" s="11">
        <f>IF('Enter Scores'!F179=0, "", 'Enter Scores'!F179)</f>
        <v>188</v>
      </c>
      <c r="F228" s="11">
        <f>IF('Enter Scores'!G179=0, "", 'Enter Scores'!G179)</f>
        <v>169</v>
      </c>
      <c r="G228" s="11">
        <f>IF('Enter Scores'!H179=0, "", 'Enter Scores'!H179)</f>
        <v>566</v>
      </c>
      <c r="H228" s="15"/>
      <c r="J228" s="1"/>
    </row>
    <row r="229" spans="1:11" ht="30" customHeight="1" x14ac:dyDescent="0.3">
      <c r="A229" s="9" t="str">
        <f>'Enter Scores'!A180</f>
        <v>ROOTSTOWN</v>
      </c>
      <c r="B229" s="9" t="str">
        <f>'Enter Scores'!B180&amp;" "&amp;'Enter Scores'!C180</f>
        <v>ANTHONY CAMBARERI</v>
      </c>
      <c r="C229" s="9" t="str">
        <f>'Enter Scores'!D180</f>
        <v>11</v>
      </c>
      <c r="D229" s="11">
        <f>IF('Enter Scores'!E180=0, "", 'Enter Scores'!E180)</f>
        <v>209</v>
      </c>
      <c r="E229" s="11">
        <f>IF('Enter Scores'!F180=0, "", 'Enter Scores'!F180)</f>
        <v>159</v>
      </c>
      <c r="F229" s="11">
        <f>IF('Enter Scores'!G180=0, "", 'Enter Scores'!G180)</f>
        <v>179</v>
      </c>
      <c r="G229" s="11">
        <f>IF('Enter Scores'!H180=0, "", 'Enter Scores'!H180)</f>
        <v>547</v>
      </c>
      <c r="H229" s="15"/>
    </row>
    <row r="230" spans="1:11" ht="30" customHeight="1" x14ac:dyDescent="0.3">
      <c r="A230" s="9" t="str">
        <f>'Enter Scores'!A181</f>
        <v>ROOTSTOWN</v>
      </c>
      <c r="B230" s="9" t="str">
        <f>'Enter Scores'!B181&amp;" "&amp;'Enter Scores'!C181</f>
        <v>NICK MOOREHEAD</v>
      </c>
      <c r="C230" s="9" t="str">
        <f>'Enter Scores'!D181</f>
        <v>11</v>
      </c>
      <c r="D230" s="11">
        <f>IF('Enter Scores'!E181=0, "", 'Enter Scores'!E181)</f>
        <v>191</v>
      </c>
      <c r="E230" s="11">
        <f>IF('Enter Scores'!F181=0, "", 'Enter Scores'!F181)</f>
        <v>210</v>
      </c>
      <c r="F230" s="11">
        <f>IF('Enter Scores'!G181=0, "", 'Enter Scores'!G181)</f>
        <v>202</v>
      </c>
      <c r="G230" s="11">
        <f>IF('Enter Scores'!H181=0, "", 'Enter Scores'!H181)</f>
        <v>603</v>
      </c>
      <c r="H230" s="15"/>
    </row>
    <row r="231" spans="1:11" ht="30" customHeight="1" x14ac:dyDescent="0.3">
      <c r="A231" s="9" t="str">
        <f>'Enter Scores'!A182</f>
        <v>ROOTSTOWN</v>
      </c>
      <c r="B231" s="9" t="str">
        <f>'Enter Scores'!B182&amp;" "&amp;'Enter Scores'!C182</f>
        <v>JUSTIN MILLER</v>
      </c>
      <c r="C231" s="9" t="str">
        <f>'Enter Scores'!D182</f>
        <v>11</v>
      </c>
      <c r="D231" s="11">
        <f>IF('Enter Scores'!E182=0, "", 'Enter Scores'!E182)</f>
        <v>180</v>
      </c>
      <c r="E231" s="11">
        <f>IF('Enter Scores'!F182=0, "", 'Enter Scores'!F182)</f>
        <v>215</v>
      </c>
      <c r="F231" s="11">
        <f>IF('Enter Scores'!G182=0, "", 'Enter Scores'!G182)</f>
        <v>197</v>
      </c>
      <c r="G231" s="11">
        <f>IF('Enter Scores'!H182=0, "", 'Enter Scores'!H182)</f>
        <v>592</v>
      </c>
      <c r="H231" s="15"/>
    </row>
    <row r="232" spans="1:11" ht="30" customHeight="1" x14ac:dyDescent="0.3">
      <c r="A232" s="9" t="str">
        <f>'Enter Scores'!A183</f>
        <v>ROOTSTOWN</v>
      </c>
      <c r="B232" s="9" t="str">
        <f>'Enter Scores'!B183&amp;" "&amp;'Enter Scores'!C183</f>
        <v>ELIJAH BIRCH</v>
      </c>
      <c r="C232" s="9" t="str">
        <f>'Enter Scores'!D183</f>
        <v>11</v>
      </c>
      <c r="D232" s="11" t="str">
        <f>IF('Enter Scores'!E183=0, "", 'Enter Scores'!E183)</f>
        <v/>
      </c>
      <c r="E232" s="11" t="str">
        <f>IF('Enter Scores'!F183=0, "", 'Enter Scores'!F183)</f>
        <v/>
      </c>
      <c r="F232" s="11" t="str">
        <f>IF('Enter Scores'!G183=0, "", 'Enter Scores'!G183)</f>
        <v/>
      </c>
      <c r="G232" s="11" t="str">
        <f>IF('Enter Scores'!H183=0, "", 'Enter Scores'!H183)</f>
        <v/>
      </c>
      <c r="H232" s="15"/>
    </row>
    <row r="233" spans="1:11" ht="30" customHeight="1" x14ac:dyDescent="0.3">
      <c r="A233" s="9" t="str">
        <f>'Enter Scores'!A184</f>
        <v>ROOTSTOWN</v>
      </c>
      <c r="B233" s="9" t="str">
        <f>'Enter Scores'!B184&amp;" "&amp;'Enter Scores'!C184</f>
        <v>BEN KLINE</v>
      </c>
      <c r="C233" s="9" t="str">
        <f>'Enter Scores'!D184</f>
        <v>11</v>
      </c>
      <c r="D233" s="11" t="str">
        <f>IF('Enter Scores'!E184=0, "", 'Enter Scores'!E184)</f>
        <v/>
      </c>
      <c r="E233" s="11" t="str">
        <f>IF('Enter Scores'!F184=0, "", 'Enter Scores'!F184)</f>
        <v/>
      </c>
      <c r="F233" s="11" t="str">
        <f>IF('Enter Scores'!G184=0, "", 'Enter Scores'!G184)</f>
        <v/>
      </c>
      <c r="G233" s="11" t="str">
        <f>IF('Enter Scores'!H184=0, "", 'Enter Scores'!H184)</f>
        <v/>
      </c>
      <c r="H233" s="15"/>
    </row>
    <row r="234" spans="1:11" ht="30" customHeight="1" x14ac:dyDescent="0.3">
      <c r="A234" s="9" t="str">
        <f>'Enter Scores'!A185</f>
        <v/>
      </c>
      <c r="B234" s="9" t="str">
        <f>'Enter Scores'!B185&amp;" "&amp;'Enter Scores'!C185</f>
        <v xml:space="preserve"> </v>
      </c>
      <c r="C234" s="9" t="str">
        <f>'Enter Scores'!D185</f>
        <v/>
      </c>
      <c r="D234" s="11" t="str">
        <f>IF('Enter Scores'!E185=0, "", 'Enter Scores'!E185)</f>
        <v/>
      </c>
      <c r="E234" s="11" t="str">
        <f>IF('Enter Scores'!F185=0, "", 'Enter Scores'!F185)</f>
        <v/>
      </c>
      <c r="F234" s="11" t="str">
        <f>IF('Enter Scores'!G185=0, "", 'Enter Scores'!G185)</f>
        <v/>
      </c>
      <c r="G234" s="11" t="str">
        <f>IF('Enter Scores'!H185=0, "", 'Enter Scores'!H185)</f>
        <v/>
      </c>
      <c r="H234" s="15"/>
    </row>
    <row r="235" spans="1:11" ht="30" customHeight="1" x14ac:dyDescent="0.3">
      <c r="A235" s="9" t="str">
        <f>'Enter Scores'!A186</f>
        <v>ROOTSTOWN</v>
      </c>
      <c r="B235" s="9" t="str">
        <f>'Enter Scores'!B186</f>
        <v>Substitution 1</v>
      </c>
      <c r="C235" s="9" t="str">
        <f>'Enter Scores'!D186</f>
        <v>n/a</v>
      </c>
      <c r="D235" s="11" t="str">
        <f>IF('Enter Scores'!E186=0, "", 'Enter Scores'!E186)</f>
        <v/>
      </c>
      <c r="E235" s="11" t="str">
        <f>IF('Enter Scores'!F186=0, "", 'Enter Scores'!F186)</f>
        <v/>
      </c>
      <c r="F235" s="11" t="str">
        <f>IF('Enter Scores'!G186=0, "", 'Enter Scores'!G186)</f>
        <v/>
      </c>
      <c r="G235" s="11" t="str">
        <f>IF('Enter Scores'!H186=0, "", 'Enter Scores'!H186)</f>
        <v/>
      </c>
      <c r="H235" s="15"/>
    </row>
    <row r="236" spans="1:11" ht="30" customHeight="1" x14ac:dyDescent="0.3">
      <c r="A236" s="9" t="str">
        <f>'Enter Scores'!A187</f>
        <v>ROOTSTOWN</v>
      </c>
      <c r="B236" s="9" t="str">
        <f>'Enter Scores'!B187</f>
        <v>Substitution 2</v>
      </c>
      <c r="C236" s="9" t="str">
        <f>'Enter Scores'!D187</f>
        <v>n/a</v>
      </c>
      <c r="D236" s="11" t="str">
        <f>IF('Enter Scores'!E187=0, "", 'Enter Scores'!E187)</f>
        <v/>
      </c>
      <c r="E236" s="11" t="str">
        <f>IF('Enter Scores'!F187=0, "", 'Enter Scores'!F187)</f>
        <v/>
      </c>
      <c r="F236" s="11" t="str">
        <f>IF('Enter Scores'!G187=0, "", 'Enter Scores'!G187)</f>
        <v/>
      </c>
      <c r="G236" s="11" t="str">
        <f>IF('Enter Scores'!H187=0, "", 'Enter Scores'!H187)</f>
        <v/>
      </c>
      <c r="H236" s="15"/>
    </row>
    <row r="237" spans="1:11" ht="30" customHeight="1" x14ac:dyDescent="0.3">
      <c r="A237" s="9" t="str">
        <f>'Enter Scores'!A188</f>
        <v>ROOTSTOWN</v>
      </c>
      <c r="B237" s="9" t="str">
        <f>'Enter Scores'!B188</f>
        <v>Substitution 3</v>
      </c>
      <c r="C237" s="49" t="str">
        <f>'Enter Scores'!D188</f>
        <v>n/a</v>
      </c>
      <c r="D237" s="43" t="str">
        <f>IF('Enter Scores'!E188=0, "", 'Enter Scores'!E188)</f>
        <v/>
      </c>
      <c r="E237" s="43" t="str">
        <f>IF('Enter Scores'!F188=0, "", 'Enter Scores'!F188)</f>
        <v/>
      </c>
      <c r="F237" s="43" t="str">
        <f>IF('Enter Scores'!G188=0, "", 'Enter Scores'!G188)</f>
        <v/>
      </c>
      <c r="G237" s="43" t="str">
        <f>IF('Enter Scores'!H188=0, "", 'Enter Scores'!H188)</f>
        <v/>
      </c>
      <c r="H237" s="15"/>
    </row>
    <row r="238" spans="1:11" ht="30" customHeight="1" x14ac:dyDescent="0.3">
      <c r="A238" s="6"/>
      <c r="C238" s="27" t="str">
        <f>'Enter Scores'!D189</f>
        <v>Total</v>
      </c>
      <c r="D238" s="13">
        <f>IF('Enter Scores'!E189="error", "", 'Enter Scores'!E189)</f>
        <v>973</v>
      </c>
      <c r="E238" s="13">
        <f>IF('Enter Scores'!F189="error", "", 'Enter Scores'!F189)</f>
        <v>976</v>
      </c>
      <c r="F238" s="13">
        <f>IF('Enter Scores'!G189="error", "", 'Enter Scores'!G189)</f>
        <v>927</v>
      </c>
      <c r="G238" s="12">
        <f>IF('Enter Scores'!H189=0, "", 'Enter Scores'!H189)</f>
        <v>2876</v>
      </c>
    </row>
    <row r="239" spans="1:11" ht="14.4" x14ac:dyDescent="0.3"/>
    <row r="240" spans="1:11" ht="15.6" x14ac:dyDescent="0.3">
      <c r="A240" s="42" t="s">
        <v>62</v>
      </c>
      <c r="B240" s="110"/>
      <c r="C240" s="110"/>
      <c r="D240" s="110"/>
      <c r="E240" s="110"/>
      <c r="F240" s="110"/>
      <c r="G240" s="110"/>
    </row>
    <row r="241" spans="1:11" ht="15.6" x14ac:dyDescent="0.3">
      <c r="A241" s="6"/>
      <c r="B241" s="111" t="s">
        <v>27</v>
      </c>
      <c r="C241" s="111"/>
      <c r="D241" s="111"/>
      <c r="E241" s="111"/>
      <c r="F241" s="111"/>
      <c r="G241" s="111"/>
    </row>
    <row r="242" spans="1:11" ht="15.6" x14ac:dyDescent="0.3">
      <c r="A242" s="6"/>
      <c r="D242"/>
      <c r="E242"/>
      <c r="F242"/>
      <c r="G242"/>
    </row>
    <row r="243" spans="1:11" ht="14.4" customHeight="1" x14ac:dyDescent="0.3">
      <c r="A243" s="112" t="str">
        <f>IF('Enter Scores'!$C$206="Team",'Text Header'!$B$1,'Text Header'!$B$3)</f>
        <v xml:space="preserve">If a bowler is substituted during a regulation game, enter that game's score on one of the substitution lines. DO NOT enter that score for any bowler listed. </v>
      </c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</row>
    <row r="244" spans="1:11" ht="14.4" customHeight="1" x14ac:dyDescent="0.3">
      <c r="A244" s="112" t="str">
        <f>IF('Enter Scores'!$C$206="Team", 'Text Header'!$B$2, "")</f>
        <v>BAKER GAMES: Enter the scores of each baker game in the appropriate box.  RETURN THIS SIGNED SCORE SHEET TO THE OFFICIAL SCORER.</v>
      </c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</row>
    <row r="245" spans="1:11" ht="30" customHeight="1" x14ac:dyDescent="0.3">
      <c r="A245" s="113" t="str">
        <f>'Enter Scores'!A191</f>
        <v>SPRINGFIELD</v>
      </c>
      <c r="B245" s="114"/>
      <c r="C245" s="45" t="str">
        <f>IF('Enter Scores'!D191="Individual", "", 'Enter Scores'!D191)</f>
        <v>Baker 1</v>
      </c>
      <c r="D245" s="45" t="str">
        <f>IF('Enter Scores'!E191="Individual", "", 'Enter Scores'!E191)</f>
        <v>Baker 2</v>
      </c>
      <c r="E245" s="45" t="str">
        <f>IF('Enter Scores'!F191="Individual", "", 'Enter Scores'!F191)</f>
        <v>Baker 3</v>
      </c>
      <c r="F245" s="45" t="str">
        <f>IF('Enter Scores'!G191="Individual", "", 'Enter Scores'!G191)</f>
        <v>Baker 4</v>
      </c>
      <c r="G245" s="45" t="str">
        <f>IF('Enter Scores'!H191="Individual", "", 'Enter Scores'!H191)</f>
        <v>Baker 5</v>
      </c>
      <c r="H245" s="45" t="str">
        <f>IF('Enter Scores'!I191="Individual", "", 'Enter Scores'!I191)</f>
        <v>Baker 6</v>
      </c>
      <c r="I245" s="45" t="str">
        <f>IF('Enter Scores'!J191="Individual", "", 'Enter Scores'!J191)</f>
        <v>Baker Total</v>
      </c>
      <c r="J245" s="45" t="str">
        <f>IF('Enter Scores'!K191="Individual", "", 'Enter Scores'!K191)</f>
        <v>Reg. Total</v>
      </c>
      <c r="K245" s="45" t="str">
        <f>IF('Enter Scores'!L191="Individual", "", 'Enter Scores'!L191)</f>
        <v>Team Total</v>
      </c>
    </row>
    <row r="246" spans="1:11" ht="14.4" customHeight="1" x14ac:dyDescent="0.3">
      <c r="A246" s="4" t="str">
        <f>'Enter Scores'!A192</f>
        <v xml:space="preserve">Head Coach: </v>
      </c>
      <c r="B246" s="5" t="str">
        <f>'Enter Scores'!B192</f>
        <v>DANA FLOYD</v>
      </c>
      <c r="C246" s="105">
        <f>IF('Enter Scores'!D192=0, "", 'Enter Scores'!D192)</f>
        <v>266</v>
      </c>
      <c r="D246" s="105">
        <f>IF('Enter Scores'!E192=0, "", 'Enter Scores'!E192)</f>
        <v>221</v>
      </c>
      <c r="E246" s="105">
        <f>IF('Enter Scores'!F192=0, "", 'Enter Scores'!F192)</f>
        <v>171</v>
      </c>
      <c r="F246" s="105">
        <f>IF('Enter Scores'!G192=0, "", 'Enter Scores'!G192)</f>
        <v>225</v>
      </c>
      <c r="G246" s="105">
        <f>IF('Enter Scores'!H192=0, "", 'Enter Scores'!H192)</f>
        <v>196</v>
      </c>
      <c r="H246" s="105">
        <f>IF('Enter Scores'!I192=0, "", 'Enter Scores'!I192)</f>
        <v>213</v>
      </c>
      <c r="I246" s="105">
        <f>IF('Enter Scores'!J192=0, "", 'Enter Scores'!J192)</f>
        <v>1292</v>
      </c>
      <c r="J246" s="105">
        <f>IF('Enter Scores'!K192=0, "", 'Enter Scores'!K192)</f>
        <v>2744</v>
      </c>
      <c r="K246" s="105">
        <f>IF(J246="", "", IF(I246="", "", SUM(I246:J247)))</f>
        <v>4036</v>
      </c>
    </row>
    <row r="247" spans="1:11" ht="14.4" customHeight="1" x14ac:dyDescent="0.3">
      <c r="A247" s="50" t="str">
        <f>'Enter Scores'!A193</f>
        <v xml:space="preserve">Asst. Coach: </v>
      </c>
      <c r="B247" s="29" t="str">
        <f>'Enter Scores'!B193</f>
        <v>MICHAEL KEYS</v>
      </c>
      <c r="C247" s="105"/>
      <c r="D247" s="105"/>
      <c r="E247" s="105"/>
      <c r="F247" s="105"/>
      <c r="G247" s="105"/>
      <c r="H247" s="105"/>
      <c r="I247" s="105"/>
      <c r="J247" s="105"/>
      <c r="K247" s="105"/>
    </row>
    <row r="248" spans="1:11" ht="15.6" x14ac:dyDescent="0.3">
      <c r="A248" s="6"/>
      <c r="B248" s="7" t="s">
        <v>6</v>
      </c>
      <c r="C248" s="7" t="s">
        <v>1</v>
      </c>
      <c r="D248" s="8" t="s">
        <v>2</v>
      </c>
      <c r="E248" s="8" t="s">
        <v>3</v>
      </c>
      <c r="F248" s="8" t="s">
        <v>4</v>
      </c>
      <c r="G248" s="8" t="s">
        <v>5</v>
      </c>
    </row>
    <row r="249" spans="1:11" ht="30" customHeight="1" x14ac:dyDescent="0.3">
      <c r="A249" s="9" t="str">
        <f>'Enter Scores'!A195</f>
        <v>SPRINGFIELD</v>
      </c>
      <c r="B249" s="9" t="str">
        <f>'Enter Scores'!B195&amp;" "&amp;'Enter Scores'!C195</f>
        <v>MICHAEL KNOX</v>
      </c>
      <c r="C249" s="9" t="str">
        <f>'Enter Scores'!D195</f>
        <v>12</v>
      </c>
      <c r="D249" s="11">
        <f>IF('Enter Scores'!E195=0, "", 'Enter Scores'!E195)</f>
        <v>207</v>
      </c>
      <c r="E249" s="11">
        <f>IF('Enter Scores'!F195=0, "", 'Enter Scores'!F195)</f>
        <v>199</v>
      </c>
      <c r="F249" s="11">
        <f>IF('Enter Scores'!G195=0, "", 'Enter Scores'!G195)</f>
        <v>189</v>
      </c>
      <c r="G249" s="11">
        <f>IF('Enter Scores'!H195=0, "", 'Enter Scores'!H195)</f>
        <v>595</v>
      </c>
      <c r="H249" s="15"/>
    </row>
    <row r="250" spans="1:11" ht="30" customHeight="1" x14ac:dyDescent="0.3">
      <c r="A250" s="9" t="str">
        <f>'Enter Scores'!A196</f>
        <v>SPRINGFIELD</v>
      </c>
      <c r="B250" s="9" t="str">
        <f>'Enter Scores'!B196&amp;" "&amp;'Enter Scores'!C196</f>
        <v>GEOFFREY BUCKSAR</v>
      </c>
      <c r="C250" s="9" t="str">
        <f>'Enter Scores'!D196</f>
        <v>12</v>
      </c>
      <c r="D250" s="11">
        <f>IF('Enter Scores'!E196=0, "", 'Enter Scores'!E196)</f>
        <v>163</v>
      </c>
      <c r="E250" s="11">
        <f>IF('Enter Scores'!F196=0, "", 'Enter Scores'!F196)</f>
        <v>128</v>
      </c>
      <c r="F250" s="11">
        <f>IF('Enter Scores'!G196=0, "", 'Enter Scores'!G196)</f>
        <v>146</v>
      </c>
      <c r="G250" s="11">
        <f>IF('Enter Scores'!H196=0, "", 'Enter Scores'!H196)</f>
        <v>437</v>
      </c>
      <c r="H250" s="15"/>
      <c r="J250" s="1"/>
    </row>
    <row r="251" spans="1:11" ht="30" customHeight="1" x14ac:dyDescent="0.3">
      <c r="A251" s="9" t="str">
        <f>'Enter Scores'!A197</f>
        <v>SPRINGFIELD</v>
      </c>
      <c r="B251" s="9" t="str">
        <f>'Enter Scores'!B197&amp;" "&amp;'Enter Scores'!C197</f>
        <v>IAN HARTMAN</v>
      </c>
      <c r="C251" s="9" t="str">
        <f>'Enter Scores'!D197</f>
        <v>12</v>
      </c>
      <c r="D251" s="11">
        <f>IF('Enter Scores'!E197=0, "", 'Enter Scores'!E197)</f>
        <v>134</v>
      </c>
      <c r="E251" s="11">
        <f>IF('Enter Scores'!F197=0, "", 'Enter Scores'!F197)</f>
        <v>189</v>
      </c>
      <c r="F251" s="11">
        <f>IF('Enter Scores'!G197=0, "", 'Enter Scores'!G197)</f>
        <v>210</v>
      </c>
      <c r="G251" s="11">
        <f>IF('Enter Scores'!H197=0, "", 'Enter Scores'!H197)</f>
        <v>533</v>
      </c>
      <c r="H251" s="15"/>
    </row>
    <row r="252" spans="1:11" ht="30" customHeight="1" x14ac:dyDescent="0.3">
      <c r="A252" s="9" t="str">
        <f>'Enter Scores'!A198</f>
        <v>SPRINGFIELD</v>
      </c>
      <c r="B252" s="9" t="str">
        <f>'Enter Scores'!B198&amp;" "&amp;'Enter Scores'!C198</f>
        <v>RYLAN SLUSSER</v>
      </c>
      <c r="C252" s="9" t="str">
        <f>'Enter Scores'!D198</f>
        <v>9</v>
      </c>
      <c r="D252" s="11">
        <f>IF('Enter Scores'!E198=0, "", 'Enter Scores'!E198)</f>
        <v>181</v>
      </c>
      <c r="E252" s="11">
        <f>IF('Enter Scores'!F198=0, "", 'Enter Scores'!F198)</f>
        <v>217</v>
      </c>
      <c r="F252" s="11">
        <f>IF('Enter Scores'!G198=0, "", 'Enter Scores'!G198)</f>
        <v>154</v>
      </c>
      <c r="G252" s="11">
        <f>IF('Enter Scores'!H198=0, "", 'Enter Scores'!H198)</f>
        <v>552</v>
      </c>
      <c r="H252" s="15"/>
    </row>
    <row r="253" spans="1:11" ht="30" customHeight="1" x14ac:dyDescent="0.3">
      <c r="A253" s="9" t="str">
        <f>'Enter Scores'!A199</f>
        <v>SPRINGFIELD</v>
      </c>
      <c r="B253" s="9" t="str">
        <f>'Enter Scores'!B199&amp;" "&amp;'Enter Scores'!C199</f>
        <v>WYATT KEYS</v>
      </c>
      <c r="C253" s="9" t="str">
        <f>'Enter Scores'!D199</f>
        <v>12</v>
      </c>
      <c r="D253" s="11">
        <f>IF('Enter Scores'!E199=0, "", 'Enter Scores'!E199)</f>
        <v>182</v>
      </c>
      <c r="E253" s="11">
        <f>IF('Enter Scores'!F199=0, "", 'Enter Scores'!F199)</f>
        <v>245</v>
      </c>
      <c r="F253" s="11">
        <f>IF('Enter Scores'!G199=0, "", 'Enter Scores'!G199)</f>
        <v>200</v>
      </c>
      <c r="G253" s="11">
        <f>IF('Enter Scores'!H199=0, "", 'Enter Scores'!H199)</f>
        <v>627</v>
      </c>
      <c r="H253" s="15"/>
    </row>
    <row r="254" spans="1:11" ht="30" customHeight="1" x14ac:dyDescent="0.3">
      <c r="A254" s="9" t="str">
        <f>'Enter Scores'!A200</f>
        <v>SPRINGFIELD</v>
      </c>
      <c r="B254" s="9" t="str">
        <f>'Enter Scores'!B200&amp;" "&amp;'Enter Scores'!C200</f>
        <v>MICHAEL KIM</v>
      </c>
      <c r="C254" s="9" t="str">
        <f>'Enter Scores'!D200</f>
        <v>12</v>
      </c>
      <c r="D254" s="11" t="str">
        <f>IF('Enter Scores'!E200=0, "", 'Enter Scores'!E200)</f>
        <v/>
      </c>
      <c r="E254" s="11" t="str">
        <f>IF('Enter Scores'!F200=0, "", 'Enter Scores'!F200)</f>
        <v/>
      </c>
      <c r="F254" s="11" t="str">
        <f>IF('Enter Scores'!G200=0, "", 'Enter Scores'!G200)</f>
        <v/>
      </c>
      <c r="G254" s="11" t="str">
        <f>IF('Enter Scores'!H200=0, "", 'Enter Scores'!H200)</f>
        <v/>
      </c>
      <c r="H254" s="15"/>
    </row>
    <row r="255" spans="1:11" ht="30" customHeight="1" x14ac:dyDescent="0.3">
      <c r="A255" s="9" t="str">
        <f>'Enter Scores'!A201</f>
        <v/>
      </c>
      <c r="B255" s="9" t="str">
        <f>'Enter Scores'!B201&amp;" "&amp;'Enter Scores'!C201</f>
        <v xml:space="preserve"> </v>
      </c>
      <c r="C255" s="9" t="str">
        <f>'Enter Scores'!D201</f>
        <v/>
      </c>
      <c r="D255" s="11" t="str">
        <f>IF('Enter Scores'!E201=0, "", 'Enter Scores'!E201)</f>
        <v/>
      </c>
      <c r="E255" s="11" t="str">
        <f>IF('Enter Scores'!F201=0, "", 'Enter Scores'!F201)</f>
        <v/>
      </c>
      <c r="F255" s="11" t="str">
        <f>IF('Enter Scores'!G201=0, "", 'Enter Scores'!G201)</f>
        <v/>
      </c>
      <c r="G255" s="11" t="str">
        <f>IF('Enter Scores'!H201=0, "", 'Enter Scores'!H201)</f>
        <v/>
      </c>
      <c r="H255" s="15"/>
    </row>
    <row r="256" spans="1:11" ht="30" customHeight="1" x14ac:dyDescent="0.3">
      <c r="A256" s="9" t="str">
        <f>'Enter Scores'!A202</f>
        <v/>
      </c>
      <c r="B256" s="9" t="str">
        <f>'Enter Scores'!B202&amp;" "&amp;'Enter Scores'!C202</f>
        <v xml:space="preserve"> </v>
      </c>
      <c r="C256" s="9" t="str">
        <f>'Enter Scores'!D202</f>
        <v/>
      </c>
      <c r="D256" s="11" t="str">
        <f>IF('Enter Scores'!E202=0, "", 'Enter Scores'!E202)</f>
        <v/>
      </c>
      <c r="E256" s="11" t="str">
        <f>IF('Enter Scores'!F202=0, "", 'Enter Scores'!F202)</f>
        <v/>
      </c>
      <c r="F256" s="11" t="str">
        <f>IF('Enter Scores'!G202=0, "", 'Enter Scores'!G202)</f>
        <v/>
      </c>
      <c r="G256" s="11" t="str">
        <f>IF('Enter Scores'!H202=0, "", 'Enter Scores'!H202)</f>
        <v/>
      </c>
      <c r="H256" s="15"/>
    </row>
    <row r="257" spans="1:11" ht="30" customHeight="1" x14ac:dyDescent="0.3">
      <c r="A257" s="9" t="str">
        <f>'Enter Scores'!A203</f>
        <v>SPRINGFIELD</v>
      </c>
      <c r="B257" s="9" t="str">
        <f>'Enter Scores'!B203</f>
        <v>Substitution 1</v>
      </c>
      <c r="C257" s="9" t="str">
        <f>'Enter Scores'!D203</f>
        <v>n/a</v>
      </c>
      <c r="D257" s="11" t="str">
        <f>IF('Enter Scores'!E203=0, "", 'Enter Scores'!E203)</f>
        <v/>
      </c>
      <c r="E257" s="11" t="str">
        <f>IF('Enter Scores'!F203=0, "", 'Enter Scores'!F203)</f>
        <v/>
      </c>
      <c r="F257" s="11" t="str">
        <f>IF('Enter Scores'!G203=0, "", 'Enter Scores'!G203)</f>
        <v/>
      </c>
      <c r="G257" s="11" t="str">
        <f>IF('Enter Scores'!H203=0, "", 'Enter Scores'!H203)</f>
        <v/>
      </c>
      <c r="H257" s="15"/>
    </row>
    <row r="258" spans="1:11" ht="30" customHeight="1" x14ac:dyDescent="0.3">
      <c r="A258" s="9" t="str">
        <f>'Enter Scores'!A204</f>
        <v>SPRINGFIELD</v>
      </c>
      <c r="B258" s="9" t="str">
        <f>'Enter Scores'!B204</f>
        <v>Substitution 2</v>
      </c>
      <c r="C258" s="9" t="str">
        <f>'Enter Scores'!D204</f>
        <v>n/a</v>
      </c>
      <c r="D258" s="11" t="str">
        <f>IF('Enter Scores'!E204=0, "", 'Enter Scores'!E204)</f>
        <v/>
      </c>
      <c r="E258" s="11" t="str">
        <f>IF('Enter Scores'!F204=0, "", 'Enter Scores'!F204)</f>
        <v/>
      </c>
      <c r="F258" s="11" t="str">
        <f>IF('Enter Scores'!G204=0, "", 'Enter Scores'!G204)</f>
        <v/>
      </c>
      <c r="G258" s="11" t="str">
        <f>IF('Enter Scores'!H204=0, "", 'Enter Scores'!H204)</f>
        <v/>
      </c>
      <c r="H258" s="15"/>
    </row>
    <row r="259" spans="1:11" ht="30" customHeight="1" x14ac:dyDescent="0.3">
      <c r="A259" s="9" t="str">
        <f>'Enter Scores'!A205</f>
        <v>SPRINGFIELD</v>
      </c>
      <c r="B259" s="9" t="str">
        <f>'Enter Scores'!B205</f>
        <v>Substitution 3</v>
      </c>
      <c r="C259" s="49" t="str">
        <f>'Enter Scores'!D205</f>
        <v>n/a</v>
      </c>
      <c r="D259" s="43" t="str">
        <f>IF('Enter Scores'!E205=0, "", 'Enter Scores'!E205)</f>
        <v/>
      </c>
      <c r="E259" s="43" t="str">
        <f>IF('Enter Scores'!F205=0, "", 'Enter Scores'!F205)</f>
        <v/>
      </c>
      <c r="F259" s="43" t="str">
        <f>IF('Enter Scores'!G205=0, "", 'Enter Scores'!G205)</f>
        <v/>
      </c>
      <c r="G259" s="43" t="str">
        <f>IF('Enter Scores'!H205=0, "", 'Enter Scores'!H205)</f>
        <v/>
      </c>
      <c r="H259" s="15"/>
    </row>
    <row r="260" spans="1:11" ht="30" customHeight="1" x14ac:dyDescent="0.3">
      <c r="C260" s="27" t="str">
        <f>'Enter Scores'!D206</f>
        <v>Total</v>
      </c>
      <c r="D260" s="43">
        <f>IF('Enter Scores'!E206=0, "", 'Enter Scores'!E206)</f>
        <v>867</v>
      </c>
      <c r="E260" s="43">
        <f>IF('Enter Scores'!F206=0, "", 'Enter Scores'!F206)</f>
        <v>978</v>
      </c>
      <c r="F260" s="43">
        <f>IF('Enter Scores'!G206=0, "", 'Enter Scores'!G206)</f>
        <v>899</v>
      </c>
      <c r="G260" s="43">
        <f>IF('Enter Scores'!H206=0, "", 'Enter Scores'!H206)</f>
        <v>2744</v>
      </c>
    </row>
    <row r="261" spans="1:11" ht="14.4" x14ac:dyDescent="0.3"/>
    <row r="262" spans="1:11" ht="15.6" x14ac:dyDescent="0.3">
      <c r="A262" s="42" t="s">
        <v>62</v>
      </c>
      <c r="B262" s="110"/>
      <c r="C262" s="110"/>
      <c r="D262" s="110"/>
      <c r="E262" s="110"/>
      <c r="F262" s="110"/>
      <c r="G262" s="110"/>
    </row>
    <row r="263" spans="1:11" ht="15.6" x14ac:dyDescent="0.3">
      <c r="A263" s="6"/>
      <c r="B263" s="111" t="s">
        <v>27</v>
      </c>
      <c r="C263" s="111"/>
      <c r="D263" s="111"/>
      <c r="E263" s="111"/>
      <c r="F263" s="111"/>
      <c r="G263" s="111"/>
    </row>
    <row r="264" spans="1:11" ht="15.6" x14ac:dyDescent="0.3">
      <c r="A264" s="6"/>
      <c r="D264"/>
      <c r="E264"/>
      <c r="F264"/>
      <c r="G264"/>
    </row>
    <row r="265" spans="1:11" ht="14.4" customHeight="1" x14ac:dyDescent="0.3">
      <c r="A265" s="112" t="str">
        <f>IF('Enter Scores'!$C$223="Team", 'Text Header'!$B$1, 'Text Header'!$B$3)</f>
        <v xml:space="preserve">If a bowler is substituted during a regulation game, enter that game's score on one of the substitution lines. DO NOT enter that score for any bowler listed. </v>
      </c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</row>
    <row r="266" spans="1:11" ht="14.4" customHeight="1" x14ac:dyDescent="0.3">
      <c r="A266" s="112" t="str">
        <f>IF('Enter Scores'!$C$223="Team", 'Text Header'!$B$2, "")</f>
        <v>BAKER GAMES: Enter the scores of each baker game in the appropriate box.  RETURN THIS SIGNED SCORE SHEET TO THE OFFICIAL SCORER.</v>
      </c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</row>
    <row r="267" spans="1:11" ht="31.2" x14ac:dyDescent="0.3">
      <c r="A267" s="113" t="str">
        <f>'Enter Scores'!A208</f>
        <v>TRIWAY</v>
      </c>
      <c r="B267" s="114"/>
      <c r="C267" s="45" t="str">
        <f>IF('Enter Scores'!D208="Individual", "", 'Enter Scores'!D208)</f>
        <v>Baker 1</v>
      </c>
      <c r="D267" s="45" t="str">
        <f>IF('Enter Scores'!E208="Individual", "", 'Enter Scores'!E208)</f>
        <v>Baker 2</v>
      </c>
      <c r="E267" s="45" t="str">
        <f>IF('Enter Scores'!F208="Individual", "", 'Enter Scores'!F208)</f>
        <v>Baker 3</v>
      </c>
      <c r="F267" s="45" t="str">
        <f>IF('Enter Scores'!G208="Individual", "", 'Enter Scores'!G208)</f>
        <v>Baker 4</v>
      </c>
      <c r="G267" s="45" t="str">
        <f>IF('Enter Scores'!H208="Individual", "", 'Enter Scores'!H208)</f>
        <v>Baker 5</v>
      </c>
      <c r="H267" s="45" t="str">
        <f>IF('Enter Scores'!I208="Individual", "", 'Enter Scores'!I208)</f>
        <v>Baker 6</v>
      </c>
      <c r="I267" s="45" t="str">
        <f>IF('Enter Scores'!J208="Individual", "", 'Enter Scores'!J208)</f>
        <v>Baker Total</v>
      </c>
      <c r="J267" s="45" t="str">
        <f>IF('Enter Scores'!K208="Individual", "", 'Enter Scores'!K208)</f>
        <v>Reg. Total</v>
      </c>
      <c r="K267" s="45" t="str">
        <f>IF('Enter Scores'!L208="Individual", "", 'Enter Scores'!L208)</f>
        <v>Team Total</v>
      </c>
    </row>
    <row r="268" spans="1:11" ht="14.4" customHeight="1" x14ac:dyDescent="0.3">
      <c r="A268" s="4" t="str">
        <f>'Enter Scores'!A209</f>
        <v xml:space="preserve">Head Coach: </v>
      </c>
      <c r="B268" s="5" t="str">
        <f>'Enter Scores'!B209</f>
        <v>VINCE YODER</v>
      </c>
      <c r="C268" s="105">
        <f>IF('Enter Scores'!D209=0, "", 'Enter Scores'!D209)</f>
        <v>195</v>
      </c>
      <c r="D268" s="105">
        <f>IF('Enter Scores'!E209=0, "", 'Enter Scores'!E209)</f>
        <v>181</v>
      </c>
      <c r="E268" s="105">
        <f>IF('Enter Scores'!F209=0, "", 'Enter Scores'!F209)</f>
        <v>184</v>
      </c>
      <c r="F268" s="105">
        <f>IF('Enter Scores'!G209=0, "", 'Enter Scores'!G209)</f>
        <v>187</v>
      </c>
      <c r="G268" s="105">
        <f>IF('Enter Scores'!H209=0, "", 'Enter Scores'!H209)</f>
        <v>175</v>
      </c>
      <c r="H268" s="105">
        <f>IF('Enter Scores'!I209=0, "", 'Enter Scores'!I209)</f>
        <v>192</v>
      </c>
      <c r="I268" s="105">
        <f>IF('Enter Scores'!J209=0, "", 'Enter Scores'!J209)</f>
        <v>1114</v>
      </c>
      <c r="J268" s="105">
        <f>IF('Enter Scores'!K209=0, "", 'Enter Scores'!K209)</f>
        <v>2802</v>
      </c>
      <c r="K268" s="105">
        <f>IF(J268="", "", IF(I268="", "", SUM(I268:J269)))</f>
        <v>3916</v>
      </c>
    </row>
    <row r="269" spans="1:11" ht="14.4" customHeight="1" x14ac:dyDescent="0.3">
      <c r="A269" s="50" t="str">
        <f>'Enter Scores'!A210</f>
        <v xml:space="preserve">Asst. Coach: </v>
      </c>
      <c r="B269" s="29" t="str">
        <f>'Enter Scores'!B210</f>
        <v>CORBY ANDERSON</v>
      </c>
      <c r="C269" s="105"/>
      <c r="D269" s="105"/>
      <c r="E269" s="105"/>
      <c r="F269" s="105"/>
      <c r="G269" s="105"/>
      <c r="H269" s="105"/>
      <c r="I269" s="105"/>
      <c r="J269" s="105"/>
      <c r="K269" s="105"/>
    </row>
    <row r="270" spans="1:11" ht="15.6" x14ac:dyDescent="0.3">
      <c r="A270" s="6"/>
      <c r="B270" s="7" t="s">
        <v>6</v>
      </c>
      <c r="C270" s="7" t="s">
        <v>1</v>
      </c>
      <c r="D270" s="8" t="s">
        <v>2</v>
      </c>
      <c r="E270" s="8" t="s">
        <v>3</v>
      </c>
      <c r="F270" s="8" t="s">
        <v>4</v>
      </c>
      <c r="G270" s="8" t="s">
        <v>5</v>
      </c>
    </row>
    <row r="271" spans="1:11" ht="30" customHeight="1" x14ac:dyDescent="0.3">
      <c r="A271" s="9" t="str">
        <f>'Enter Scores'!A212</f>
        <v>TRIWAY</v>
      </c>
      <c r="B271" s="9" t="str">
        <f>'Enter Scores'!B212&amp;" "&amp;'Enter Scores'!C212</f>
        <v>OWEN FIESLER</v>
      </c>
      <c r="C271" s="9" t="str">
        <f>'Enter Scores'!D212</f>
        <v>12</v>
      </c>
      <c r="D271" s="11">
        <f>IF('Enter Scores'!E212=0, "", 'Enter Scores'!E212)</f>
        <v>225</v>
      </c>
      <c r="E271" s="11">
        <f>IF('Enter Scores'!F212=0, "", 'Enter Scores'!F212)</f>
        <v>221</v>
      </c>
      <c r="F271" s="11">
        <f>IF('Enter Scores'!G212=0, "", 'Enter Scores'!G212)</f>
        <v>211</v>
      </c>
      <c r="G271" s="11">
        <f>IF('Enter Scores'!H212=0, "", 'Enter Scores'!H212)</f>
        <v>657</v>
      </c>
      <c r="H271" s="15"/>
    </row>
    <row r="272" spans="1:11" ht="30" customHeight="1" x14ac:dyDescent="0.3">
      <c r="A272" s="9" t="str">
        <f>'Enter Scores'!A213</f>
        <v>TRIWAY</v>
      </c>
      <c r="B272" s="9" t="str">
        <f>'Enter Scores'!B213&amp;" "&amp;'Enter Scores'!C213</f>
        <v>ZACH GEORGE</v>
      </c>
      <c r="C272" s="9" t="str">
        <f>'Enter Scores'!D213</f>
        <v>11</v>
      </c>
      <c r="D272" s="11">
        <f>IF('Enter Scores'!E213=0, "", 'Enter Scores'!E213)</f>
        <v>157</v>
      </c>
      <c r="E272" s="11" t="str">
        <f>IF('Enter Scores'!F213=0, "", 'Enter Scores'!F213)</f>
        <v/>
      </c>
      <c r="F272" s="11" t="str">
        <f>IF('Enter Scores'!G213=0, "", 'Enter Scores'!G213)</f>
        <v/>
      </c>
      <c r="G272" s="11">
        <f>IF('Enter Scores'!H213=0, "", 'Enter Scores'!H213)</f>
        <v>157</v>
      </c>
      <c r="H272" s="15"/>
      <c r="J272" s="1"/>
    </row>
    <row r="273" spans="1:11" ht="30" customHeight="1" x14ac:dyDescent="0.3">
      <c r="A273" s="9" t="str">
        <f>'Enter Scores'!A214</f>
        <v>TRIWAY</v>
      </c>
      <c r="B273" s="9" t="str">
        <f>'Enter Scores'!B214&amp;" "&amp;'Enter Scores'!C214</f>
        <v>JACOB YODER</v>
      </c>
      <c r="C273" s="9" t="str">
        <f>'Enter Scores'!D214</f>
        <v>12</v>
      </c>
      <c r="D273" s="11">
        <f>IF('Enter Scores'!E214=0, "", 'Enter Scores'!E214)</f>
        <v>169</v>
      </c>
      <c r="E273" s="11">
        <f>IF('Enter Scores'!F214=0, "", 'Enter Scores'!F214)</f>
        <v>153</v>
      </c>
      <c r="F273" s="11">
        <f>IF('Enter Scores'!G214=0, "", 'Enter Scores'!G214)</f>
        <v>203</v>
      </c>
      <c r="G273" s="11">
        <f>IF('Enter Scores'!H214=0, "", 'Enter Scores'!H214)</f>
        <v>525</v>
      </c>
      <c r="H273" s="15"/>
    </row>
    <row r="274" spans="1:11" ht="30" customHeight="1" x14ac:dyDescent="0.3">
      <c r="A274" s="9" t="str">
        <f>'Enter Scores'!A215</f>
        <v>TRIWAY</v>
      </c>
      <c r="B274" s="9" t="str">
        <f>'Enter Scores'!B215&amp;" "&amp;'Enter Scores'!C215</f>
        <v>MAXTON FIESLER</v>
      </c>
      <c r="C274" s="9" t="str">
        <f>'Enter Scores'!D215</f>
        <v>12</v>
      </c>
      <c r="D274" s="11">
        <f>IF('Enter Scores'!E215=0, "", 'Enter Scores'!E215)</f>
        <v>200</v>
      </c>
      <c r="E274" s="11">
        <f>IF('Enter Scores'!F215=0, "", 'Enter Scores'!F215)</f>
        <v>195</v>
      </c>
      <c r="F274" s="11">
        <f>IF('Enter Scores'!G215=0, "", 'Enter Scores'!G215)</f>
        <v>192</v>
      </c>
      <c r="G274" s="11">
        <f>IF('Enter Scores'!H215=0, "", 'Enter Scores'!H215)</f>
        <v>587</v>
      </c>
      <c r="H274" s="15"/>
    </row>
    <row r="275" spans="1:11" ht="30" customHeight="1" x14ac:dyDescent="0.3">
      <c r="A275" s="9" t="str">
        <f>'Enter Scores'!A216</f>
        <v>TRIWAY</v>
      </c>
      <c r="B275" s="9" t="str">
        <f>'Enter Scores'!B216&amp;" "&amp;'Enter Scores'!C216</f>
        <v>AERON MESHEW</v>
      </c>
      <c r="C275" s="9" t="str">
        <f>'Enter Scores'!D216</f>
        <v>12</v>
      </c>
      <c r="D275" s="11">
        <f>IF('Enter Scores'!E216=0, "", 'Enter Scores'!E216)</f>
        <v>212</v>
      </c>
      <c r="E275" s="11">
        <f>IF('Enter Scores'!F216=0, "", 'Enter Scores'!F216)</f>
        <v>190</v>
      </c>
      <c r="F275" s="11">
        <f>IF('Enter Scores'!G216=0, "", 'Enter Scores'!G216)</f>
        <v>204</v>
      </c>
      <c r="G275" s="11">
        <f>IF('Enter Scores'!H216=0, "", 'Enter Scores'!H216)</f>
        <v>606</v>
      </c>
      <c r="H275" s="15"/>
    </row>
    <row r="276" spans="1:11" ht="30" customHeight="1" x14ac:dyDescent="0.3">
      <c r="A276" s="9" t="str">
        <f>'Enter Scores'!A217</f>
        <v>TRIWAY</v>
      </c>
      <c r="B276" s="9" t="str">
        <f>'Enter Scores'!B217&amp;" "&amp;'Enter Scores'!C217</f>
        <v>JONATHON EIKLEBERRY</v>
      </c>
      <c r="C276" s="9" t="str">
        <f>'Enter Scores'!D217</f>
        <v>10</v>
      </c>
      <c r="D276" s="11" t="str">
        <f>IF('Enter Scores'!E217=0, "", 'Enter Scores'!E217)</f>
        <v/>
      </c>
      <c r="E276" s="11" t="str">
        <f>IF('Enter Scores'!F217=0, "", 'Enter Scores'!F217)</f>
        <v/>
      </c>
      <c r="F276" s="11" t="str">
        <f>IF('Enter Scores'!G217=0, "", 'Enter Scores'!G217)</f>
        <v/>
      </c>
      <c r="G276" s="11" t="str">
        <f>IF('Enter Scores'!H217=0, "", 'Enter Scores'!H217)</f>
        <v/>
      </c>
      <c r="H276" s="15"/>
    </row>
    <row r="277" spans="1:11" ht="30" customHeight="1" x14ac:dyDescent="0.3">
      <c r="A277" s="9" t="str">
        <f>'Enter Scores'!A218</f>
        <v>TRIWAY</v>
      </c>
      <c r="B277" s="9" t="str">
        <f>'Enter Scores'!B218&amp;" "&amp;'Enter Scores'!C218</f>
        <v>LUKE CAREY</v>
      </c>
      <c r="C277" s="9" t="str">
        <f>'Enter Scores'!D218</f>
        <v>9</v>
      </c>
      <c r="D277" s="11" t="str">
        <f>IF('Enter Scores'!E218=0, "", 'Enter Scores'!E218)</f>
        <v/>
      </c>
      <c r="E277" s="11" t="str">
        <f>IF('Enter Scores'!F218=0, "", 'Enter Scores'!F218)</f>
        <v/>
      </c>
      <c r="F277" s="11">
        <f>IF('Enter Scores'!G218=0, "", 'Enter Scores'!G218)</f>
        <v>146</v>
      </c>
      <c r="G277" s="11">
        <f>IF('Enter Scores'!H218=0, "", 'Enter Scores'!H218)</f>
        <v>146</v>
      </c>
      <c r="H277" s="15"/>
    </row>
    <row r="278" spans="1:11" ht="30" customHeight="1" x14ac:dyDescent="0.3">
      <c r="A278" s="9" t="str">
        <f>'Enter Scores'!A219</f>
        <v/>
      </c>
      <c r="B278" s="9" t="str">
        <f>'Enter Scores'!B219&amp;" "&amp;'Enter Scores'!C219</f>
        <v xml:space="preserve"> </v>
      </c>
      <c r="C278" s="9" t="str">
        <f>'Enter Scores'!D219</f>
        <v/>
      </c>
      <c r="D278" s="11" t="str">
        <f>IF('Enter Scores'!E219=0, "", 'Enter Scores'!E219)</f>
        <v/>
      </c>
      <c r="E278" s="11" t="str">
        <f>IF('Enter Scores'!F219=0, "", 'Enter Scores'!F219)</f>
        <v/>
      </c>
      <c r="F278" s="11" t="str">
        <f>IF('Enter Scores'!G219=0, "", 'Enter Scores'!G219)</f>
        <v/>
      </c>
      <c r="G278" s="11" t="str">
        <f>IF('Enter Scores'!H219=0, "", 'Enter Scores'!H219)</f>
        <v/>
      </c>
      <c r="H278" s="15"/>
    </row>
    <row r="279" spans="1:11" ht="30" customHeight="1" x14ac:dyDescent="0.3">
      <c r="A279" s="9" t="str">
        <f>'Enter Scores'!A220</f>
        <v>TRIWAY</v>
      </c>
      <c r="B279" s="9" t="str">
        <f>'Enter Scores'!B220</f>
        <v>Substitution 1</v>
      </c>
      <c r="C279" s="9" t="str">
        <f>'Enter Scores'!D220</f>
        <v>n/a</v>
      </c>
      <c r="D279" s="11" t="str">
        <f>IF('Enter Scores'!E220=0, "", 'Enter Scores'!E220)</f>
        <v/>
      </c>
      <c r="E279" s="11">
        <f>IF('Enter Scores'!F220=0, "", 'Enter Scores'!F220)</f>
        <v>124</v>
      </c>
      <c r="F279" s="11" t="str">
        <f>IF('Enter Scores'!G220=0, "", 'Enter Scores'!G220)</f>
        <v/>
      </c>
      <c r="G279" s="11">
        <f>IF('Enter Scores'!H220=0, "", 'Enter Scores'!H220)</f>
        <v>124</v>
      </c>
      <c r="H279" s="15"/>
    </row>
    <row r="280" spans="1:11" ht="30" customHeight="1" x14ac:dyDescent="0.3">
      <c r="A280" s="9" t="str">
        <f>'Enter Scores'!A221</f>
        <v>TRIWAY</v>
      </c>
      <c r="B280" s="9" t="str">
        <f>'Enter Scores'!B221</f>
        <v>Substitution 2</v>
      </c>
      <c r="C280" s="9" t="str">
        <f>'Enter Scores'!D221</f>
        <v>n/a</v>
      </c>
      <c r="D280" s="11" t="str">
        <f>IF('Enter Scores'!E221=0, "", 'Enter Scores'!E221)</f>
        <v/>
      </c>
      <c r="E280" s="11" t="str">
        <f>IF('Enter Scores'!F221=0, "", 'Enter Scores'!F221)</f>
        <v/>
      </c>
      <c r="F280" s="11" t="str">
        <f>IF('Enter Scores'!G221=0, "", 'Enter Scores'!G221)</f>
        <v/>
      </c>
      <c r="G280" s="11" t="str">
        <f>IF('Enter Scores'!H221=0, "", 'Enter Scores'!H221)</f>
        <v/>
      </c>
      <c r="H280" s="15"/>
    </row>
    <row r="281" spans="1:11" ht="30" customHeight="1" x14ac:dyDescent="0.3">
      <c r="A281" s="9" t="str">
        <f>'Enter Scores'!A222</f>
        <v>TRIWAY</v>
      </c>
      <c r="B281" s="9" t="str">
        <f>'Enter Scores'!B222</f>
        <v>Substitution 3</v>
      </c>
      <c r="C281" s="49" t="str">
        <f>'Enter Scores'!D222</f>
        <v>n/a</v>
      </c>
      <c r="D281" s="43" t="str">
        <f>IF('Enter Scores'!E222=0, "", 'Enter Scores'!E222)</f>
        <v/>
      </c>
      <c r="E281" s="43" t="str">
        <f>IF('Enter Scores'!F222=0, "", 'Enter Scores'!F222)</f>
        <v/>
      </c>
      <c r="F281" s="43" t="str">
        <f>IF('Enter Scores'!G222=0, "", 'Enter Scores'!G222)</f>
        <v/>
      </c>
      <c r="G281" s="43" t="str">
        <f>IF('Enter Scores'!H222=0, "", 'Enter Scores'!H222)</f>
        <v/>
      </c>
      <c r="H281" s="15"/>
    </row>
    <row r="282" spans="1:11" ht="30" customHeight="1" x14ac:dyDescent="0.3">
      <c r="A282" s="6"/>
      <c r="C282" s="27" t="str">
        <f>'Enter Scores'!D223</f>
        <v>Total</v>
      </c>
      <c r="D282" s="13">
        <f>IF('Enter Scores'!E223="error", "", 'Enter Scores'!E223)</f>
        <v>963</v>
      </c>
      <c r="E282" s="13">
        <f>IF('Enter Scores'!F223="error", "", 'Enter Scores'!F223)</f>
        <v>883</v>
      </c>
      <c r="F282" s="13">
        <f>IF('Enter Scores'!G223="error", "", 'Enter Scores'!G223)</f>
        <v>956</v>
      </c>
      <c r="G282" s="12">
        <f>IF('Enter Scores'!H223=0, "", 'Enter Scores'!H223)</f>
        <v>2802</v>
      </c>
    </row>
    <row r="283" spans="1:11" ht="14.4" x14ac:dyDescent="0.3"/>
    <row r="284" spans="1:11" ht="15.6" x14ac:dyDescent="0.3">
      <c r="A284" s="42" t="s">
        <v>62</v>
      </c>
      <c r="B284" s="110"/>
      <c r="C284" s="110"/>
      <c r="D284" s="110"/>
      <c r="E284" s="110"/>
      <c r="F284" s="110"/>
      <c r="G284" s="110"/>
    </row>
    <row r="285" spans="1:11" ht="15.6" x14ac:dyDescent="0.3">
      <c r="A285" s="6"/>
      <c r="B285" s="111" t="s">
        <v>27</v>
      </c>
      <c r="C285" s="111"/>
      <c r="D285" s="111"/>
      <c r="E285" s="111"/>
      <c r="F285" s="111"/>
      <c r="G285" s="111"/>
    </row>
    <row r="286" spans="1:11" ht="15.6" x14ac:dyDescent="0.3">
      <c r="A286" s="6"/>
      <c r="D286"/>
      <c r="E286"/>
      <c r="F286"/>
      <c r="G286"/>
    </row>
    <row r="287" spans="1:11" ht="14.4" customHeight="1" x14ac:dyDescent="0.3">
      <c r="A287" s="112" t="str">
        <f>IF('Enter Scores'!$C$240="Team", 'Text Header'!$B$1, 'Text Header'!$B$3)</f>
        <v>RETURN THIS SIGNED SCORE SHEET TO THE OFFICIAL SCORER.</v>
      </c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</row>
    <row r="288" spans="1:11" ht="14.4" customHeight="1" x14ac:dyDescent="0.3">
      <c r="A288" s="112" t="str">
        <f>IF('Enter Scores'!$C$240="Team", 'Text Header'!$B$2, "")</f>
        <v/>
      </c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</row>
    <row r="289" spans="1:11" ht="18" x14ac:dyDescent="0.3">
      <c r="A289" s="113" t="str">
        <f>'Enter Scores'!A225</f>
        <v>TUSLAW</v>
      </c>
      <c r="B289" s="114"/>
      <c r="C289" s="45" t="str">
        <f>IF('Enter Scores'!D225="Individual", "", 'Enter Scores'!D225)</f>
        <v/>
      </c>
      <c r="D289" s="45" t="str">
        <f>IF('Enter Scores'!E225="Individual", "", 'Enter Scores'!E225)</f>
        <v/>
      </c>
      <c r="E289" s="45" t="str">
        <f>IF('Enter Scores'!F225="Individual", "", 'Enter Scores'!F225)</f>
        <v/>
      </c>
      <c r="F289" s="45" t="str">
        <f>IF('Enter Scores'!G225="Individual", "", 'Enter Scores'!G225)</f>
        <v/>
      </c>
      <c r="G289" s="45" t="str">
        <f>IF('Enter Scores'!H225="Individual", "", 'Enter Scores'!H225)</f>
        <v/>
      </c>
      <c r="H289" s="45" t="str">
        <f>IF('Enter Scores'!I225="Individual", "", 'Enter Scores'!I225)</f>
        <v/>
      </c>
      <c r="I289" s="45" t="str">
        <f>IF('Enter Scores'!J225="Individual", "", 'Enter Scores'!J225)</f>
        <v/>
      </c>
      <c r="J289" s="45" t="str">
        <f>IF('Enter Scores'!K225="Individual", "", 'Enter Scores'!K225)</f>
        <v/>
      </c>
      <c r="K289" s="45" t="str">
        <f>IF('Enter Scores'!L225="Individual", "", 'Enter Scores'!L225)</f>
        <v/>
      </c>
    </row>
    <row r="290" spans="1:11" ht="14.4" customHeight="1" x14ac:dyDescent="0.3">
      <c r="A290" s="4" t="str">
        <f>'Enter Scores'!A226</f>
        <v xml:space="preserve">Head Coach: </v>
      </c>
      <c r="B290" s="5" t="str">
        <f>'Enter Scores'!B226</f>
        <v>DAVID BURKETT</v>
      </c>
      <c r="C290" s="105" t="str">
        <f>IF('Enter Scores'!D226=0, "", 'Enter Scores'!D226)</f>
        <v/>
      </c>
      <c r="D290" s="105" t="str">
        <f>IF('Enter Scores'!E226=0, "", 'Enter Scores'!E226)</f>
        <v/>
      </c>
      <c r="E290" s="105" t="str">
        <f>IF('Enter Scores'!F226=0, "", 'Enter Scores'!F226)</f>
        <v/>
      </c>
      <c r="F290" s="105" t="str">
        <f>IF('Enter Scores'!G226=0, "", 'Enter Scores'!G226)</f>
        <v/>
      </c>
      <c r="G290" s="105" t="str">
        <f>IF('Enter Scores'!H226=0, "", 'Enter Scores'!H226)</f>
        <v/>
      </c>
      <c r="H290" s="105" t="str">
        <f>IF('Enter Scores'!I226=0, "", 'Enter Scores'!I226)</f>
        <v/>
      </c>
      <c r="I290" s="105" t="str">
        <f>IF('Enter Scores'!J226=0, "", 'Enter Scores'!J226)</f>
        <v/>
      </c>
      <c r="J290" s="105" t="str">
        <f>IF('Enter Scores'!K226=0, "", 'Enter Scores'!K226)</f>
        <v/>
      </c>
      <c r="K290" s="105" t="str">
        <f>IF(J290="", "", IF(I290="", "", SUM(I290:J291)))</f>
        <v/>
      </c>
    </row>
    <row r="291" spans="1:11" ht="14.4" customHeight="1" x14ac:dyDescent="0.3">
      <c r="A291" s="50" t="str">
        <f>'Enter Scores'!A227</f>
        <v/>
      </c>
      <c r="B291" s="29" t="str">
        <f>'Enter Scores'!B227</f>
        <v/>
      </c>
      <c r="C291" s="105"/>
      <c r="D291" s="105"/>
      <c r="E291" s="105"/>
      <c r="F291" s="105"/>
      <c r="G291" s="105"/>
      <c r="H291" s="105"/>
      <c r="I291" s="105"/>
      <c r="J291" s="105"/>
      <c r="K291" s="105"/>
    </row>
    <row r="292" spans="1:11" ht="15.6" x14ac:dyDescent="0.3">
      <c r="A292" s="6"/>
      <c r="B292" s="7" t="s">
        <v>6</v>
      </c>
      <c r="C292" s="7" t="s">
        <v>1</v>
      </c>
      <c r="D292" s="8" t="s">
        <v>2</v>
      </c>
      <c r="E292" s="8" t="s">
        <v>3</v>
      </c>
      <c r="F292" s="8" t="s">
        <v>4</v>
      </c>
      <c r="G292" s="8" t="s">
        <v>5</v>
      </c>
    </row>
    <row r="293" spans="1:11" ht="30" customHeight="1" x14ac:dyDescent="0.3">
      <c r="A293" s="9" t="str">
        <f>'Enter Scores'!A229</f>
        <v>TUSLAW</v>
      </c>
      <c r="B293" s="9" t="str">
        <f>'Enter Scores'!B229&amp;" "&amp;'Enter Scores'!C229</f>
        <v>CAMERON KILGORE</v>
      </c>
      <c r="C293" s="9" t="str">
        <f>'Enter Scores'!D229</f>
        <v>12</v>
      </c>
      <c r="D293" s="11">
        <f>IF('Enter Scores'!E229=0, "", 'Enter Scores'!E229)</f>
        <v>182</v>
      </c>
      <c r="E293" s="11">
        <f>IF('Enter Scores'!F229=0, "", 'Enter Scores'!F229)</f>
        <v>277</v>
      </c>
      <c r="F293" s="11">
        <f>IF('Enter Scores'!G229=0, "", 'Enter Scores'!G229)</f>
        <v>201</v>
      </c>
      <c r="G293" s="11">
        <f>IF('Enter Scores'!H229=0, "", 'Enter Scores'!H229)</f>
        <v>660</v>
      </c>
      <c r="H293" s="15"/>
    </row>
    <row r="294" spans="1:11" ht="30" customHeight="1" x14ac:dyDescent="0.3">
      <c r="A294" s="9" t="str">
        <f>'Enter Scores'!A230</f>
        <v/>
      </c>
      <c r="B294" s="9" t="str">
        <f>'Enter Scores'!B230&amp;" "&amp;'Enter Scores'!C230</f>
        <v xml:space="preserve"> </v>
      </c>
      <c r="C294" s="9" t="str">
        <f>'Enter Scores'!D230</f>
        <v/>
      </c>
      <c r="D294" s="11" t="str">
        <f>IF('Enter Scores'!E230=0, "", 'Enter Scores'!E230)</f>
        <v/>
      </c>
      <c r="E294" s="11" t="str">
        <f>IF('Enter Scores'!F230=0, "", 'Enter Scores'!F230)</f>
        <v/>
      </c>
      <c r="F294" s="11" t="str">
        <f>IF('Enter Scores'!G230=0, "", 'Enter Scores'!G230)</f>
        <v/>
      </c>
      <c r="G294" s="11" t="str">
        <f>IF('Enter Scores'!H230=0, "", 'Enter Scores'!H230)</f>
        <v/>
      </c>
      <c r="H294" s="15"/>
      <c r="J294" s="1"/>
    </row>
    <row r="295" spans="1:11" ht="30" customHeight="1" x14ac:dyDescent="0.3">
      <c r="A295" s="9" t="str">
        <f>'Enter Scores'!A231</f>
        <v/>
      </c>
      <c r="B295" s="9" t="str">
        <f>'Enter Scores'!B231&amp;" "&amp;'Enter Scores'!C231</f>
        <v xml:space="preserve"> </v>
      </c>
      <c r="C295" s="9" t="str">
        <f>'Enter Scores'!D231</f>
        <v/>
      </c>
      <c r="D295" s="11" t="str">
        <f>IF('Enter Scores'!E231=0, "", 'Enter Scores'!E231)</f>
        <v/>
      </c>
      <c r="E295" s="11" t="str">
        <f>IF('Enter Scores'!F231=0, "", 'Enter Scores'!F231)</f>
        <v/>
      </c>
      <c r="F295" s="11" t="str">
        <f>IF('Enter Scores'!G231=0, "", 'Enter Scores'!G231)</f>
        <v/>
      </c>
      <c r="G295" s="11" t="str">
        <f>IF('Enter Scores'!H231=0, "", 'Enter Scores'!H231)</f>
        <v/>
      </c>
      <c r="H295" s="15"/>
    </row>
    <row r="296" spans="1:11" ht="30" customHeight="1" x14ac:dyDescent="0.3">
      <c r="A296" s="9" t="str">
        <f>'Enter Scores'!A232</f>
        <v/>
      </c>
      <c r="B296" s="9" t="str">
        <f>'Enter Scores'!B232&amp;" "&amp;'Enter Scores'!C232</f>
        <v xml:space="preserve"> </v>
      </c>
      <c r="C296" s="9" t="str">
        <f>'Enter Scores'!D232</f>
        <v/>
      </c>
      <c r="D296" s="11" t="str">
        <f>IF('Enter Scores'!E232=0, "", 'Enter Scores'!E232)</f>
        <v/>
      </c>
      <c r="E296" s="11" t="str">
        <f>IF('Enter Scores'!F232=0, "", 'Enter Scores'!F232)</f>
        <v/>
      </c>
      <c r="F296" s="11" t="str">
        <f>IF('Enter Scores'!G232=0, "", 'Enter Scores'!G232)</f>
        <v/>
      </c>
      <c r="G296" s="11" t="str">
        <f>IF('Enter Scores'!H232=0, "", 'Enter Scores'!H232)</f>
        <v/>
      </c>
      <c r="H296" s="15"/>
    </row>
    <row r="297" spans="1:11" ht="30" customHeight="1" x14ac:dyDescent="0.3">
      <c r="A297" s="9" t="str">
        <f>'Enter Scores'!A233</f>
        <v/>
      </c>
      <c r="B297" s="9" t="str">
        <f>'Enter Scores'!B233&amp;" "&amp;'Enter Scores'!C233</f>
        <v xml:space="preserve"> </v>
      </c>
      <c r="C297" s="9" t="str">
        <f>'Enter Scores'!D233</f>
        <v/>
      </c>
      <c r="D297" s="11" t="str">
        <f>IF('Enter Scores'!E233=0, "", 'Enter Scores'!E233)</f>
        <v/>
      </c>
      <c r="E297" s="11" t="str">
        <f>IF('Enter Scores'!F233=0, "", 'Enter Scores'!F233)</f>
        <v/>
      </c>
      <c r="F297" s="11" t="str">
        <f>IF('Enter Scores'!G233=0, "", 'Enter Scores'!G233)</f>
        <v/>
      </c>
      <c r="G297" s="11" t="str">
        <f>IF('Enter Scores'!H233=0, "", 'Enter Scores'!H233)</f>
        <v/>
      </c>
      <c r="H297" s="15"/>
    </row>
    <row r="298" spans="1:11" ht="30" customHeight="1" x14ac:dyDescent="0.3">
      <c r="A298" s="9" t="str">
        <f>'Enter Scores'!A234</f>
        <v/>
      </c>
      <c r="B298" s="9" t="str">
        <f>'Enter Scores'!B234&amp;" "&amp;'Enter Scores'!C234</f>
        <v xml:space="preserve"> </v>
      </c>
      <c r="C298" s="9" t="str">
        <f>'Enter Scores'!D234</f>
        <v/>
      </c>
      <c r="D298" s="11" t="str">
        <f>IF('Enter Scores'!E234=0, "", 'Enter Scores'!E234)</f>
        <v/>
      </c>
      <c r="E298" s="11" t="str">
        <f>IF('Enter Scores'!F234=0, "", 'Enter Scores'!F234)</f>
        <v/>
      </c>
      <c r="F298" s="11" t="str">
        <f>IF('Enter Scores'!G234=0, "", 'Enter Scores'!G234)</f>
        <v/>
      </c>
      <c r="G298" s="11" t="str">
        <f>IF('Enter Scores'!H234=0, "", 'Enter Scores'!H234)</f>
        <v/>
      </c>
      <c r="H298" s="15"/>
    </row>
    <row r="299" spans="1:11" ht="30" customHeight="1" x14ac:dyDescent="0.3">
      <c r="A299" s="9" t="str">
        <f>'Enter Scores'!A235</f>
        <v/>
      </c>
      <c r="B299" s="9" t="str">
        <f>'Enter Scores'!B235&amp;" "&amp;'Enter Scores'!C235</f>
        <v xml:space="preserve"> </v>
      </c>
      <c r="C299" s="9" t="str">
        <f>'Enter Scores'!D235</f>
        <v/>
      </c>
      <c r="D299" s="11" t="str">
        <f>IF('Enter Scores'!E235=0, "", 'Enter Scores'!E235)</f>
        <v/>
      </c>
      <c r="E299" s="11" t="str">
        <f>IF('Enter Scores'!F235=0, "", 'Enter Scores'!F235)</f>
        <v/>
      </c>
      <c r="F299" s="11" t="str">
        <f>IF('Enter Scores'!G235=0, "", 'Enter Scores'!G235)</f>
        <v/>
      </c>
      <c r="G299" s="11" t="str">
        <f>IF('Enter Scores'!H235=0, "", 'Enter Scores'!H235)</f>
        <v/>
      </c>
      <c r="H299" s="15"/>
    </row>
    <row r="300" spans="1:11" ht="30" customHeight="1" x14ac:dyDescent="0.3">
      <c r="A300" s="9" t="str">
        <f>'Enter Scores'!A236</f>
        <v/>
      </c>
      <c r="B300" s="9" t="str">
        <f>'Enter Scores'!B236&amp;" "&amp;'Enter Scores'!C236</f>
        <v xml:space="preserve"> </v>
      </c>
      <c r="C300" s="9" t="str">
        <f>'Enter Scores'!D236</f>
        <v/>
      </c>
      <c r="D300" s="11" t="str">
        <f>IF('Enter Scores'!E236=0, "", 'Enter Scores'!E236)</f>
        <v/>
      </c>
      <c r="E300" s="11" t="str">
        <f>IF('Enter Scores'!F236=0, "", 'Enter Scores'!F236)</f>
        <v/>
      </c>
      <c r="F300" s="11" t="str">
        <f>IF('Enter Scores'!G236=0, "", 'Enter Scores'!G236)</f>
        <v/>
      </c>
      <c r="G300" s="11" t="str">
        <f>IF('Enter Scores'!H236=0, "", 'Enter Scores'!H236)</f>
        <v/>
      </c>
      <c r="H300" s="15"/>
    </row>
    <row r="301" spans="1:11" ht="30" customHeight="1" x14ac:dyDescent="0.3">
      <c r="A301" s="9" t="str">
        <f>'Enter Scores'!A237</f>
        <v/>
      </c>
      <c r="B301" s="9" t="str">
        <f>'Enter Scores'!B237</f>
        <v/>
      </c>
      <c r="C301" s="9" t="str">
        <f>'Enter Scores'!D237</f>
        <v/>
      </c>
      <c r="D301" s="11" t="str">
        <f>IF('Enter Scores'!E237=0, "", 'Enter Scores'!E237)</f>
        <v/>
      </c>
      <c r="E301" s="11" t="str">
        <f>IF('Enter Scores'!F237=0, "", 'Enter Scores'!F237)</f>
        <v/>
      </c>
      <c r="F301" s="11" t="str">
        <f>IF('Enter Scores'!G237=0, "", 'Enter Scores'!G237)</f>
        <v/>
      </c>
      <c r="G301" s="11" t="str">
        <f>IF('Enter Scores'!H237=0, "", 'Enter Scores'!H237)</f>
        <v/>
      </c>
      <c r="H301" s="15"/>
    </row>
    <row r="302" spans="1:11" ht="30" customHeight="1" x14ac:dyDescent="0.3">
      <c r="A302" s="9" t="str">
        <f>'Enter Scores'!A238</f>
        <v/>
      </c>
      <c r="B302" s="9" t="str">
        <f>'Enter Scores'!B238</f>
        <v/>
      </c>
      <c r="C302" s="9" t="str">
        <f>'Enter Scores'!D238</f>
        <v/>
      </c>
      <c r="D302" s="11" t="str">
        <f>IF('Enter Scores'!E238=0, "", 'Enter Scores'!E238)</f>
        <v/>
      </c>
      <c r="E302" s="11" t="str">
        <f>IF('Enter Scores'!F238=0, "", 'Enter Scores'!F238)</f>
        <v/>
      </c>
      <c r="F302" s="11" t="str">
        <f>IF('Enter Scores'!G238=0, "", 'Enter Scores'!G238)</f>
        <v/>
      </c>
      <c r="G302" s="11" t="str">
        <f>IF('Enter Scores'!H238=0, "", 'Enter Scores'!H238)</f>
        <v/>
      </c>
      <c r="H302" s="15"/>
    </row>
    <row r="303" spans="1:11" ht="30" customHeight="1" x14ac:dyDescent="0.3">
      <c r="A303" s="9" t="str">
        <f>'Enter Scores'!A239</f>
        <v/>
      </c>
      <c r="B303" s="9" t="str">
        <f>'Enter Scores'!B239</f>
        <v/>
      </c>
      <c r="C303" s="49" t="str">
        <f>'Enter Scores'!D239</f>
        <v/>
      </c>
      <c r="D303" s="43" t="str">
        <f>IF('Enter Scores'!E239=0, "", 'Enter Scores'!E239)</f>
        <v/>
      </c>
      <c r="E303" s="43" t="str">
        <f>IF('Enter Scores'!F239=0, "", 'Enter Scores'!F239)</f>
        <v/>
      </c>
      <c r="F303" s="43" t="str">
        <f>IF('Enter Scores'!G239=0, "", 'Enter Scores'!G239)</f>
        <v/>
      </c>
      <c r="G303" s="43" t="str">
        <f>IF('Enter Scores'!H239=0, "", 'Enter Scores'!H239)</f>
        <v/>
      </c>
      <c r="H303" s="15"/>
    </row>
    <row r="304" spans="1:11" ht="30" customHeight="1" x14ac:dyDescent="0.3">
      <c r="A304" s="6"/>
      <c r="C304" s="27" t="str">
        <f>'Enter Scores'!D240</f>
        <v/>
      </c>
      <c r="D304" s="13" t="str">
        <f>IF('Enter Scores'!E240="error", "", 'Enter Scores'!E240)</f>
        <v/>
      </c>
      <c r="E304" s="13" t="str">
        <f>IF('Enter Scores'!F240="error", "", 'Enter Scores'!F240)</f>
        <v/>
      </c>
      <c r="F304" s="13" t="str">
        <f>IF('Enter Scores'!G240="error", "", 'Enter Scores'!G240)</f>
        <v/>
      </c>
      <c r="G304" s="12" t="str">
        <f>IF('Enter Scores'!H240=0, "", 'Enter Scores'!H240)</f>
        <v/>
      </c>
    </row>
    <row r="305" spans="1:11" ht="14.4" x14ac:dyDescent="0.3"/>
    <row r="306" spans="1:11" ht="15.6" x14ac:dyDescent="0.3">
      <c r="A306" s="42" t="s">
        <v>62</v>
      </c>
      <c r="B306" s="110"/>
      <c r="C306" s="110"/>
      <c r="D306" s="110"/>
      <c r="E306" s="110"/>
      <c r="F306" s="110"/>
      <c r="G306" s="110"/>
    </row>
    <row r="307" spans="1:11" ht="15.6" x14ac:dyDescent="0.3">
      <c r="A307" s="6"/>
      <c r="B307" s="111" t="s">
        <v>27</v>
      </c>
      <c r="C307" s="111"/>
      <c r="D307" s="111"/>
      <c r="E307" s="111"/>
      <c r="F307" s="111"/>
      <c r="G307" s="111"/>
    </row>
    <row r="308" spans="1:11" ht="15.6" x14ac:dyDescent="0.3">
      <c r="A308" s="6"/>
      <c r="D308"/>
      <c r="E308"/>
      <c r="F308"/>
      <c r="G308"/>
    </row>
    <row r="309" spans="1:11" ht="14.4" customHeight="1" x14ac:dyDescent="0.3">
      <c r="A309" s="112" t="str">
        <f>IF('Enter Scores'!$C$257="Team", 'Text Header'!$B$1, 'Text Header'!$B$3)</f>
        <v xml:space="preserve">If a bowler is substituted during a regulation game, enter that game's score on one of the substitution lines. DO NOT enter that score for any bowler listed. </v>
      </c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</row>
    <row r="310" spans="1:11" ht="14.4" customHeight="1" x14ac:dyDescent="0.3">
      <c r="A310" s="112" t="str">
        <f>IF('Enter Scores'!$C$257="Team", 'Text Header'!$B$2, "")</f>
        <v>BAKER GAMES: Enter the scores of each baker game in the appropriate box.  RETURN THIS SIGNED SCORE SHEET TO THE OFFICIAL SCORER.</v>
      </c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</row>
    <row r="311" spans="1:11" ht="30" customHeight="1" x14ac:dyDescent="0.3">
      <c r="A311" s="113" t="str">
        <f>'Enter Scores'!A242</f>
        <v>UNITED</v>
      </c>
      <c r="B311" s="114"/>
      <c r="C311" s="45" t="str">
        <f>IF('Enter Scores'!D242="Individual", "", 'Enter Scores'!D242)</f>
        <v>Baker 1</v>
      </c>
      <c r="D311" s="45" t="str">
        <f>IF('Enter Scores'!E242="Individual", "", 'Enter Scores'!E242)</f>
        <v>Baker 2</v>
      </c>
      <c r="E311" s="45" t="str">
        <f>IF('Enter Scores'!F242="Individual", "", 'Enter Scores'!F242)</f>
        <v>Baker 3</v>
      </c>
      <c r="F311" s="45" t="str">
        <f>IF('Enter Scores'!G242="Individual", "", 'Enter Scores'!G242)</f>
        <v>Baker 4</v>
      </c>
      <c r="G311" s="45" t="str">
        <f>IF('Enter Scores'!H242="Individual", "", 'Enter Scores'!H242)</f>
        <v>Baker 5</v>
      </c>
      <c r="H311" s="45" t="str">
        <f>IF('Enter Scores'!I242="Individual", "", 'Enter Scores'!I242)</f>
        <v>Baker 6</v>
      </c>
      <c r="I311" s="45" t="str">
        <f>IF('Enter Scores'!J242="Individual", "", 'Enter Scores'!J242)</f>
        <v>Baker Total</v>
      </c>
      <c r="J311" s="45" t="str">
        <f>IF('Enter Scores'!K242="Individual", "", 'Enter Scores'!K242)</f>
        <v>Reg. Total</v>
      </c>
      <c r="K311" s="45" t="str">
        <f>IF('Enter Scores'!L242="Individual", "", 'Enter Scores'!L242)</f>
        <v>Team Total</v>
      </c>
    </row>
    <row r="312" spans="1:11" ht="14.4" customHeight="1" x14ac:dyDescent="0.3">
      <c r="A312" s="4" t="str">
        <f>'Enter Scores'!A243</f>
        <v xml:space="preserve">Head Coach: </v>
      </c>
      <c r="B312" s="5" t="str">
        <f>'Enter Scores'!B243</f>
        <v>GARY HEROLD JR</v>
      </c>
      <c r="C312" s="105">
        <f>IF('Enter Scores'!D243=0, "", 'Enter Scores'!D243)</f>
        <v>221</v>
      </c>
      <c r="D312" s="105">
        <f>IF('Enter Scores'!E243=0, "", 'Enter Scores'!E243)</f>
        <v>191</v>
      </c>
      <c r="E312" s="105">
        <f>IF('Enter Scores'!F243=0, "", 'Enter Scores'!F243)</f>
        <v>198</v>
      </c>
      <c r="F312" s="105">
        <f>IF('Enter Scores'!G243=0, "", 'Enter Scores'!G243)</f>
        <v>209</v>
      </c>
      <c r="G312" s="105">
        <f>IF('Enter Scores'!H243=0, "", 'Enter Scores'!H243)</f>
        <v>193</v>
      </c>
      <c r="H312" s="105">
        <f>IF('Enter Scores'!I243=0, "", 'Enter Scores'!I243)</f>
        <v>180</v>
      </c>
      <c r="I312" s="105">
        <f>IF('Enter Scores'!J243=0, "", 'Enter Scores'!J243)</f>
        <v>1192</v>
      </c>
      <c r="J312" s="105">
        <f>IF('Enter Scores'!K243=0, "", 'Enter Scores'!K243)</f>
        <v>2890</v>
      </c>
      <c r="K312" s="105">
        <f>IF(J312="", "", IF(I312="", "", SUM(I312:J313)))</f>
        <v>4082</v>
      </c>
    </row>
    <row r="313" spans="1:11" ht="14.4" customHeight="1" x14ac:dyDescent="0.3">
      <c r="A313" s="50" t="str">
        <f>'Enter Scores'!A244</f>
        <v xml:space="preserve">Asst. Coach: </v>
      </c>
      <c r="B313" s="29" t="str">
        <f>'Enter Scores'!B244</f>
        <v>TRAVIS BAILEY</v>
      </c>
      <c r="C313" s="105"/>
      <c r="D313" s="105"/>
      <c r="E313" s="105"/>
      <c r="F313" s="105"/>
      <c r="G313" s="105"/>
      <c r="H313" s="105"/>
      <c r="I313" s="105"/>
      <c r="J313" s="105"/>
      <c r="K313" s="105"/>
    </row>
    <row r="314" spans="1:11" ht="15.6" x14ac:dyDescent="0.3">
      <c r="A314" s="6"/>
      <c r="B314" s="7" t="s">
        <v>6</v>
      </c>
      <c r="C314" s="7" t="s">
        <v>1</v>
      </c>
      <c r="D314" s="8" t="s">
        <v>2</v>
      </c>
      <c r="E314" s="8" t="s">
        <v>3</v>
      </c>
      <c r="F314" s="8" t="s">
        <v>4</v>
      </c>
      <c r="G314" s="8" t="s">
        <v>5</v>
      </c>
    </row>
    <row r="315" spans="1:11" ht="30" customHeight="1" x14ac:dyDescent="0.3">
      <c r="A315" s="9" t="str">
        <f>'Enter Scores'!A246</f>
        <v>UNITED</v>
      </c>
      <c r="B315" s="9" t="str">
        <f>'Enter Scores'!B246&amp;" "&amp;'Enter Scores'!C246</f>
        <v>ETHAN HIVELY</v>
      </c>
      <c r="C315" s="9" t="str">
        <f>'Enter Scores'!D246</f>
        <v>12</v>
      </c>
      <c r="D315" s="11">
        <f>IF('Enter Scores'!E246=0, "", 'Enter Scores'!E246)</f>
        <v>182</v>
      </c>
      <c r="E315" s="11">
        <f>IF('Enter Scores'!F246=0, "", 'Enter Scores'!F246)</f>
        <v>227</v>
      </c>
      <c r="F315" s="11">
        <f>IF('Enter Scores'!G246=0, "", 'Enter Scores'!G246)</f>
        <v>216</v>
      </c>
      <c r="G315" s="11">
        <f>IF('Enter Scores'!H246=0, "", 'Enter Scores'!H246)</f>
        <v>625</v>
      </c>
      <c r="H315" s="15"/>
    </row>
    <row r="316" spans="1:11" ht="30" customHeight="1" x14ac:dyDescent="0.3">
      <c r="A316" s="9" t="str">
        <f>'Enter Scores'!A247</f>
        <v>UNITED</v>
      </c>
      <c r="B316" s="9" t="str">
        <f>'Enter Scores'!B247&amp;" "&amp;'Enter Scores'!C247</f>
        <v>MICHAEL HOFFEE</v>
      </c>
      <c r="C316" s="9" t="str">
        <f>'Enter Scores'!D247</f>
        <v>12</v>
      </c>
      <c r="D316" s="11">
        <f>IF('Enter Scores'!E247=0, "", 'Enter Scores'!E247)</f>
        <v>203</v>
      </c>
      <c r="E316" s="11">
        <f>IF('Enter Scores'!F247=0, "", 'Enter Scores'!F247)</f>
        <v>203</v>
      </c>
      <c r="F316" s="11">
        <f>IF('Enter Scores'!G247=0, "", 'Enter Scores'!G247)</f>
        <v>199</v>
      </c>
      <c r="G316" s="11">
        <f>IF('Enter Scores'!H247=0, "", 'Enter Scores'!H247)</f>
        <v>605</v>
      </c>
      <c r="H316" s="15"/>
      <c r="J316" s="1"/>
    </row>
    <row r="317" spans="1:11" ht="30" customHeight="1" x14ac:dyDescent="0.3">
      <c r="A317" s="9" t="str">
        <f>'Enter Scores'!A248</f>
        <v>UNITED</v>
      </c>
      <c r="B317" s="9" t="str">
        <f>'Enter Scores'!B248&amp;" "&amp;'Enter Scores'!C248</f>
        <v>PATRICK BRYAN</v>
      </c>
      <c r="C317" s="9" t="str">
        <f>'Enter Scores'!D248</f>
        <v>12</v>
      </c>
      <c r="D317" s="11">
        <f>IF('Enter Scores'!E248=0, "", 'Enter Scores'!E248)</f>
        <v>194</v>
      </c>
      <c r="E317" s="11">
        <f>IF('Enter Scores'!F248=0, "", 'Enter Scores'!F248)</f>
        <v>187</v>
      </c>
      <c r="F317" s="11">
        <f>IF('Enter Scores'!G248=0, "", 'Enter Scores'!G248)</f>
        <v>149</v>
      </c>
      <c r="G317" s="11">
        <f>IF('Enter Scores'!H248=0, "", 'Enter Scores'!H248)</f>
        <v>530</v>
      </c>
      <c r="H317" s="15"/>
    </row>
    <row r="318" spans="1:11" ht="30" customHeight="1" x14ac:dyDescent="0.3">
      <c r="A318" s="9" t="str">
        <f>'Enter Scores'!A249</f>
        <v>UNITED</v>
      </c>
      <c r="B318" s="9" t="str">
        <f>'Enter Scores'!B249&amp;" "&amp;'Enter Scores'!C249</f>
        <v>JOSH HAWKINS</v>
      </c>
      <c r="C318" s="9" t="str">
        <f>'Enter Scores'!D249</f>
        <v>10</v>
      </c>
      <c r="D318" s="11">
        <f>IF('Enter Scores'!E249=0, "", 'Enter Scores'!E249)</f>
        <v>213</v>
      </c>
      <c r="E318" s="11">
        <f>IF('Enter Scores'!F249=0, "", 'Enter Scores'!F249)</f>
        <v>182</v>
      </c>
      <c r="F318" s="11">
        <f>IF('Enter Scores'!G249=0, "", 'Enter Scores'!G249)</f>
        <v>188</v>
      </c>
      <c r="G318" s="11">
        <f>IF('Enter Scores'!H249=0, "", 'Enter Scores'!H249)</f>
        <v>583</v>
      </c>
      <c r="H318" s="15"/>
    </row>
    <row r="319" spans="1:11" ht="30" customHeight="1" x14ac:dyDescent="0.3">
      <c r="A319" s="9" t="str">
        <f>'Enter Scores'!A250</f>
        <v>UNITED</v>
      </c>
      <c r="B319" s="9" t="str">
        <f>'Enter Scores'!B250&amp;" "&amp;'Enter Scores'!C250</f>
        <v>PRESTON FURLONG</v>
      </c>
      <c r="C319" s="9" t="str">
        <f>'Enter Scores'!D250</f>
        <v>12</v>
      </c>
      <c r="D319" s="11">
        <f>IF('Enter Scores'!E250=0, "", 'Enter Scores'!E250)</f>
        <v>178</v>
      </c>
      <c r="E319" s="11">
        <f>IF('Enter Scores'!F250=0, "", 'Enter Scores'!F250)</f>
        <v>181</v>
      </c>
      <c r="F319" s="11">
        <f>IF('Enter Scores'!G250=0, "", 'Enter Scores'!G250)</f>
        <v>188</v>
      </c>
      <c r="G319" s="11">
        <f>IF('Enter Scores'!H250=0, "", 'Enter Scores'!H250)</f>
        <v>547</v>
      </c>
      <c r="H319" s="15"/>
    </row>
    <row r="320" spans="1:11" ht="30" customHeight="1" x14ac:dyDescent="0.3">
      <c r="A320" s="9" t="str">
        <f>'Enter Scores'!A251</f>
        <v>UNITED</v>
      </c>
      <c r="B320" s="9" t="str">
        <f>'Enter Scores'!B251&amp;" "&amp;'Enter Scores'!C251</f>
        <v>LUKE HULL</v>
      </c>
      <c r="C320" s="9" t="str">
        <f>'Enter Scores'!D251</f>
        <v>10</v>
      </c>
      <c r="D320" s="11" t="str">
        <f>IF('Enter Scores'!E251=0, "", 'Enter Scores'!E251)</f>
        <v/>
      </c>
      <c r="E320" s="11" t="str">
        <f>IF('Enter Scores'!F251=0, "", 'Enter Scores'!F251)</f>
        <v/>
      </c>
      <c r="F320" s="11" t="str">
        <f>IF('Enter Scores'!G251=0, "", 'Enter Scores'!G251)</f>
        <v/>
      </c>
      <c r="G320" s="11" t="str">
        <f>IF('Enter Scores'!H251=0, "", 'Enter Scores'!H251)</f>
        <v/>
      </c>
      <c r="H320" s="15"/>
    </row>
    <row r="321" spans="1:12" ht="30" customHeight="1" x14ac:dyDescent="0.3">
      <c r="A321" s="9" t="str">
        <f>'Enter Scores'!A252</f>
        <v/>
      </c>
      <c r="B321" s="9" t="str">
        <f>'Enter Scores'!B252&amp;" "&amp;'Enter Scores'!C252</f>
        <v xml:space="preserve"> </v>
      </c>
      <c r="C321" s="9" t="str">
        <f>'Enter Scores'!D252</f>
        <v/>
      </c>
      <c r="D321" s="11" t="str">
        <f>IF('Enter Scores'!E252=0, "", 'Enter Scores'!E252)</f>
        <v/>
      </c>
      <c r="E321" s="11" t="str">
        <f>IF('Enter Scores'!F252=0, "", 'Enter Scores'!F252)</f>
        <v/>
      </c>
      <c r="F321" s="11" t="str">
        <f>IF('Enter Scores'!G252=0, "", 'Enter Scores'!G252)</f>
        <v/>
      </c>
      <c r="G321" s="11" t="str">
        <f>IF('Enter Scores'!H252=0, "", 'Enter Scores'!H252)</f>
        <v/>
      </c>
      <c r="H321" s="15"/>
    </row>
    <row r="322" spans="1:12" ht="30" customHeight="1" x14ac:dyDescent="0.3">
      <c r="A322" s="9" t="str">
        <f>'Enter Scores'!A253</f>
        <v/>
      </c>
      <c r="B322" s="9" t="str">
        <f>'Enter Scores'!B253&amp;" "&amp;'Enter Scores'!C253</f>
        <v xml:space="preserve"> </v>
      </c>
      <c r="C322" s="9" t="str">
        <f>'Enter Scores'!D253</f>
        <v/>
      </c>
      <c r="D322" s="11" t="str">
        <f>IF('Enter Scores'!E253=0, "", 'Enter Scores'!E253)</f>
        <v/>
      </c>
      <c r="E322" s="11" t="str">
        <f>IF('Enter Scores'!F253=0, "", 'Enter Scores'!F253)</f>
        <v/>
      </c>
      <c r="F322" s="11" t="str">
        <f>IF('Enter Scores'!G253=0, "", 'Enter Scores'!G253)</f>
        <v/>
      </c>
      <c r="G322" s="11" t="str">
        <f>IF('Enter Scores'!H253=0, "", 'Enter Scores'!H253)</f>
        <v/>
      </c>
      <c r="H322" s="15"/>
    </row>
    <row r="323" spans="1:12" ht="30" customHeight="1" x14ac:dyDescent="0.3">
      <c r="A323" s="9" t="str">
        <f>'Enter Scores'!A254</f>
        <v>UNITED</v>
      </c>
      <c r="B323" s="9" t="str">
        <f>'Enter Scores'!B254</f>
        <v>Substitution 1</v>
      </c>
      <c r="C323" s="9" t="str">
        <f>'Enter Scores'!D254</f>
        <v>n/a</v>
      </c>
      <c r="D323" s="11" t="str">
        <f>IF('Enter Scores'!E254=0, "", 'Enter Scores'!E254)</f>
        <v/>
      </c>
      <c r="E323" s="11" t="str">
        <f>IF('Enter Scores'!F254=0, "", 'Enter Scores'!F254)</f>
        <v/>
      </c>
      <c r="F323" s="11" t="str">
        <f>IF('Enter Scores'!G254=0, "", 'Enter Scores'!G254)</f>
        <v/>
      </c>
      <c r="G323" s="11" t="str">
        <f>IF('Enter Scores'!H254=0, "", 'Enter Scores'!H254)</f>
        <v/>
      </c>
      <c r="H323" s="15"/>
    </row>
    <row r="324" spans="1:12" ht="30" customHeight="1" x14ac:dyDescent="0.3">
      <c r="A324" s="9" t="str">
        <f>'Enter Scores'!A255</f>
        <v>UNITED</v>
      </c>
      <c r="B324" s="9" t="str">
        <f>'Enter Scores'!B255</f>
        <v>Substitution 2</v>
      </c>
      <c r="C324" s="9" t="str">
        <f>'Enter Scores'!D255</f>
        <v>n/a</v>
      </c>
      <c r="D324" s="11" t="str">
        <f>IF('Enter Scores'!E255=0, "", 'Enter Scores'!E255)</f>
        <v/>
      </c>
      <c r="E324" s="11" t="str">
        <f>IF('Enter Scores'!F255=0, "", 'Enter Scores'!F255)</f>
        <v/>
      </c>
      <c r="F324" s="11" t="str">
        <f>IF('Enter Scores'!G255=0, "", 'Enter Scores'!G255)</f>
        <v/>
      </c>
      <c r="G324" s="11" t="str">
        <f>IF('Enter Scores'!H255=0, "", 'Enter Scores'!H255)</f>
        <v/>
      </c>
      <c r="H324" s="15"/>
    </row>
    <row r="325" spans="1:12" ht="30" customHeight="1" x14ac:dyDescent="0.3">
      <c r="A325" s="9" t="str">
        <f>'Enter Scores'!A256</f>
        <v>UNITED</v>
      </c>
      <c r="B325" s="9" t="str">
        <f>'Enter Scores'!B256</f>
        <v>Substitution 3</v>
      </c>
      <c r="C325" s="49" t="str">
        <f>'Enter Scores'!D256</f>
        <v>n/a</v>
      </c>
      <c r="D325" s="43" t="str">
        <f>IF('Enter Scores'!E256=0, "", 'Enter Scores'!E256)</f>
        <v/>
      </c>
      <c r="E325" s="43" t="str">
        <f>IF('Enter Scores'!F256=0, "", 'Enter Scores'!F256)</f>
        <v/>
      </c>
      <c r="F325" s="43" t="str">
        <f>IF('Enter Scores'!G256=0, "", 'Enter Scores'!G256)</f>
        <v/>
      </c>
      <c r="G325" s="43" t="str">
        <f>IF('Enter Scores'!H256=0, "", 'Enter Scores'!H256)</f>
        <v/>
      </c>
      <c r="H325" s="15"/>
    </row>
    <row r="326" spans="1:12" ht="30" customHeight="1" x14ac:dyDescent="0.3">
      <c r="A326" s="6"/>
      <c r="C326" s="6" t="str">
        <f>'Enter Scores'!D257</f>
        <v>Total</v>
      </c>
      <c r="D326" s="13">
        <f>IF('Enter Scores'!E257="error", "", 'Enter Scores'!E257)</f>
        <v>970</v>
      </c>
      <c r="E326" s="13">
        <f>IF('Enter Scores'!F257="error", "", 'Enter Scores'!F257)</f>
        <v>980</v>
      </c>
      <c r="F326" s="13">
        <f>IF('Enter Scores'!G257="error", "", 'Enter Scores'!G257)</f>
        <v>940</v>
      </c>
      <c r="G326" s="12">
        <f>IF('Enter Scores'!H257=0, "", 'Enter Scores'!H257)</f>
        <v>2890</v>
      </c>
    </row>
    <row r="327" spans="1:12" ht="14.4" x14ac:dyDescent="0.3"/>
    <row r="328" spans="1:12" ht="15.6" x14ac:dyDescent="0.3">
      <c r="A328" s="42" t="s">
        <v>62</v>
      </c>
      <c r="B328" s="110"/>
      <c r="C328" s="110"/>
      <c r="D328" s="110"/>
      <c r="E328" s="110"/>
      <c r="F328" s="110"/>
      <c r="G328" s="110"/>
    </row>
    <row r="329" spans="1:12" ht="15.6" x14ac:dyDescent="0.3">
      <c r="A329" s="6"/>
      <c r="B329" s="111" t="s">
        <v>27</v>
      </c>
      <c r="C329" s="111"/>
      <c r="D329" s="111"/>
      <c r="E329" s="111"/>
      <c r="F329" s="111"/>
      <c r="G329" s="111"/>
    </row>
    <row r="330" spans="1:12" ht="15.6" x14ac:dyDescent="0.3">
      <c r="A330" s="6"/>
      <c r="D330"/>
      <c r="E330"/>
      <c r="F330"/>
      <c r="G330"/>
    </row>
    <row r="331" spans="1:12" ht="14.4" customHeight="1" x14ac:dyDescent="0.3">
      <c r="A331" s="112" t="str">
        <f>IF('Enter Scores'!$C$274="Team", 'Text Header'!$B$1, 'Text Header'!$B$3)</f>
        <v xml:space="preserve">If a bowler is substituted during a regulation game, enter that game's score on one of the substitution lines. DO NOT enter that score for any bowler listed. </v>
      </c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</row>
    <row r="332" spans="1:12" ht="14.4" customHeight="1" x14ac:dyDescent="0.3">
      <c r="A332" s="112" t="str">
        <f>IF('Enter Scores'!$C$274="Team", 'Text Header'!$B$2, "")</f>
        <v>BAKER GAMES: Enter the scores of each baker game in the appropriate box.  RETURN THIS SIGNED SCORE SHEET TO THE OFFICIAL SCORER.</v>
      </c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44"/>
    </row>
    <row r="333" spans="1:12" ht="31.2" x14ac:dyDescent="0.3">
      <c r="A333" s="113" t="str">
        <f>'Enter Scores'!A259</f>
        <v>WOODRIDGE</v>
      </c>
      <c r="B333" s="114"/>
      <c r="C333" s="45" t="str">
        <f>IF('Enter Scores'!D259="Individual", "", 'Enter Scores'!D259)</f>
        <v>Baker 1</v>
      </c>
      <c r="D333" s="45" t="str">
        <f>IF('Enter Scores'!E259="Individual", "", 'Enter Scores'!E259)</f>
        <v>Baker 2</v>
      </c>
      <c r="E333" s="45" t="str">
        <f>IF('Enter Scores'!F259="Individual", "", 'Enter Scores'!F259)</f>
        <v>Baker 3</v>
      </c>
      <c r="F333" s="45" t="str">
        <f>IF('Enter Scores'!G259="Individual", "", 'Enter Scores'!G259)</f>
        <v>Baker 4</v>
      </c>
      <c r="G333" s="45" t="str">
        <f>IF('Enter Scores'!H259="Individual", "", 'Enter Scores'!H259)</f>
        <v>Baker 5</v>
      </c>
      <c r="H333" s="45" t="str">
        <f>IF('Enter Scores'!I259="Individual", "", 'Enter Scores'!I259)</f>
        <v>Baker 6</v>
      </c>
      <c r="I333" s="45" t="str">
        <f>IF('Enter Scores'!J259="Individual", "", 'Enter Scores'!J259)</f>
        <v>Baker Total</v>
      </c>
      <c r="J333" s="45" t="str">
        <f>IF('Enter Scores'!K259="Individual", "", 'Enter Scores'!K259)</f>
        <v>Reg. Total</v>
      </c>
      <c r="K333" s="45" t="str">
        <f>IF('Enter Scores'!L259="Individual", "", 'Enter Scores'!L259)</f>
        <v>Team Total</v>
      </c>
    </row>
    <row r="334" spans="1:12" ht="14.4" customHeight="1" x14ac:dyDescent="0.3">
      <c r="A334" s="4" t="str">
        <f>'Enter Scores'!A260</f>
        <v xml:space="preserve">Head Coach: </v>
      </c>
      <c r="B334" s="5" t="str">
        <f>'Enter Scores'!B260</f>
        <v>KEITH SHOVESTULL</v>
      </c>
      <c r="C334" s="105">
        <f>IF('Enter Scores'!D260=0, "", 'Enter Scores'!D260)</f>
        <v>178</v>
      </c>
      <c r="D334" s="105">
        <f>IF('Enter Scores'!E260=0, "", 'Enter Scores'!E260)</f>
        <v>210</v>
      </c>
      <c r="E334" s="105">
        <f>IF('Enter Scores'!F260=0, "", 'Enter Scores'!F260)</f>
        <v>184</v>
      </c>
      <c r="F334" s="105">
        <f>IF('Enter Scores'!G260=0, "", 'Enter Scores'!G260)</f>
        <v>158</v>
      </c>
      <c r="G334" s="105">
        <f>IF('Enter Scores'!H260=0, "", 'Enter Scores'!H260)</f>
        <v>158</v>
      </c>
      <c r="H334" s="105">
        <f>IF('Enter Scores'!I260=0, "", 'Enter Scores'!I260)</f>
        <v>212</v>
      </c>
      <c r="I334" s="105">
        <f>IF('Enter Scores'!J260=0, "", 'Enter Scores'!J260)</f>
        <v>1100</v>
      </c>
      <c r="J334" s="105">
        <f>IF('Enter Scores'!K260=0, "", 'Enter Scores'!K260)</f>
        <v>2816</v>
      </c>
      <c r="K334" s="105">
        <f>IF(J334="", "", IF(I334="", "", SUM(I334:J335)))</f>
        <v>3916</v>
      </c>
    </row>
    <row r="335" spans="1:12" ht="14.4" customHeight="1" x14ac:dyDescent="0.3">
      <c r="A335" s="50" t="str">
        <f>'Enter Scores'!A261</f>
        <v xml:space="preserve">Asst. Coach: </v>
      </c>
      <c r="B335" s="29" t="str">
        <f>'Enter Scores'!B261</f>
        <v>SAM BERGDORF</v>
      </c>
      <c r="C335" s="105"/>
      <c r="D335" s="105"/>
      <c r="E335" s="105"/>
      <c r="F335" s="105"/>
      <c r="G335" s="105"/>
      <c r="H335" s="105"/>
      <c r="I335" s="105"/>
      <c r="J335" s="105"/>
      <c r="K335" s="105"/>
    </row>
    <row r="336" spans="1:12" ht="15.6" x14ac:dyDescent="0.3">
      <c r="A336" s="6"/>
      <c r="B336" s="7" t="s">
        <v>6</v>
      </c>
      <c r="C336" s="7" t="s">
        <v>1</v>
      </c>
      <c r="D336" s="8" t="s">
        <v>2</v>
      </c>
      <c r="E336" s="8" t="s">
        <v>3</v>
      </c>
      <c r="F336" s="8" t="s">
        <v>4</v>
      </c>
      <c r="G336" s="8" t="s">
        <v>5</v>
      </c>
    </row>
    <row r="337" spans="1:10" ht="30" customHeight="1" x14ac:dyDescent="0.3">
      <c r="A337" s="9" t="str">
        <f>'Enter Scores'!A263</f>
        <v>WOODRIDGE</v>
      </c>
      <c r="B337" s="9" t="str">
        <f>'Enter Scores'!B263&amp;" "&amp;'Enter Scores'!C263</f>
        <v>ZACH JACKSON</v>
      </c>
      <c r="C337" s="9" t="str">
        <f>'Enter Scores'!D263</f>
        <v>12</v>
      </c>
      <c r="D337" s="11">
        <f>IF('Enter Scores'!E263=0, "", 'Enter Scores'!E263)</f>
        <v>158</v>
      </c>
      <c r="E337" s="11">
        <f>IF('Enter Scores'!F263=0, "", 'Enter Scores'!F263)</f>
        <v>253</v>
      </c>
      <c r="F337" s="11">
        <f>IF('Enter Scores'!G263=0, "", 'Enter Scores'!G263)</f>
        <v>180</v>
      </c>
      <c r="G337" s="11">
        <f>IF('Enter Scores'!H263=0, "", 'Enter Scores'!H263)</f>
        <v>591</v>
      </c>
      <c r="H337" s="15"/>
    </row>
    <row r="338" spans="1:10" ht="30" customHeight="1" x14ac:dyDescent="0.3">
      <c r="A338" s="9" t="str">
        <f>'Enter Scores'!A264</f>
        <v>WOODRIDGE</v>
      </c>
      <c r="B338" s="9" t="str">
        <f>'Enter Scores'!B264&amp;" "&amp;'Enter Scores'!C264</f>
        <v>SALA MAUSSA</v>
      </c>
      <c r="C338" s="9" t="str">
        <f>'Enter Scores'!D264</f>
        <v>12</v>
      </c>
      <c r="D338" s="11">
        <f>IF('Enter Scores'!E264=0, "", 'Enter Scores'!E264)</f>
        <v>143</v>
      </c>
      <c r="E338" s="11" t="str">
        <f>IF('Enter Scores'!F264=0, "", 'Enter Scores'!F264)</f>
        <v/>
      </c>
      <c r="F338" s="11" t="str">
        <f>IF('Enter Scores'!G264=0, "", 'Enter Scores'!G264)</f>
        <v/>
      </c>
      <c r="G338" s="11">
        <f>IF('Enter Scores'!H264=0, "", 'Enter Scores'!H264)</f>
        <v>143</v>
      </c>
      <c r="H338" s="15"/>
      <c r="J338" s="1"/>
    </row>
    <row r="339" spans="1:10" ht="30" customHeight="1" x14ac:dyDescent="0.3">
      <c r="A339" s="9" t="str">
        <f>'Enter Scores'!A265</f>
        <v>WOODRIDGE</v>
      </c>
      <c r="B339" s="9" t="str">
        <f>'Enter Scores'!B265&amp;" "&amp;'Enter Scores'!C265</f>
        <v>JACKSON ONDASH</v>
      </c>
      <c r="C339" s="9" t="str">
        <f>'Enter Scores'!D265</f>
        <v>12</v>
      </c>
      <c r="D339" s="11">
        <f>IF('Enter Scores'!E265=0, "", 'Enter Scores'!E265)</f>
        <v>188</v>
      </c>
      <c r="E339" s="11">
        <f>IF('Enter Scores'!F265=0, "", 'Enter Scores'!F265)</f>
        <v>171</v>
      </c>
      <c r="F339" s="11">
        <f>IF('Enter Scores'!G265=0, "", 'Enter Scores'!G265)</f>
        <v>220</v>
      </c>
      <c r="G339" s="11">
        <f>IF('Enter Scores'!H265=0, "", 'Enter Scores'!H265)</f>
        <v>579</v>
      </c>
      <c r="H339" s="15"/>
    </row>
    <row r="340" spans="1:10" ht="30" customHeight="1" x14ac:dyDescent="0.3">
      <c r="A340" s="9" t="str">
        <f>'Enter Scores'!A266</f>
        <v>WOODRIDGE</v>
      </c>
      <c r="B340" s="9" t="str">
        <f>'Enter Scores'!B266&amp;" "&amp;'Enter Scores'!C266</f>
        <v>MAX PORTER</v>
      </c>
      <c r="C340" s="9" t="str">
        <f>'Enter Scores'!D266</f>
        <v>12</v>
      </c>
      <c r="D340" s="11">
        <f>IF('Enter Scores'!E266=0, "", 'Enter Scores'!E266)</f>
        <v>250</v>
      </c>
      <c r="E340" s="11">
        <f>IF('Enter Scores'!F266=0, "", 'Enter Scores'!F266)</f>
        <v>171</v>
      </c>
      <c r="F340" s="11">
        <f>IF('Enter Scores'!G266=0, "", 'Enter Scores'!G266)</f>
        <v>143</v>
      </c>
      <c r="G340" s="11">
        <f>IF('Enter Scores'!H266=0, "", 'Enter Scores'!H266)</f>
        <v>564</v>
      </c>
      <c r="H340" s="15"/>
    </row>
    <row r="341" spans="1:10" ht="30" customHeight="1" x14ac:dyDescent="0.3">
      <c r="A341" s="9" t="str">
        <f>'Enter Scores'!A267</f>
        <v>WOODRIDGE</v>
      </c>
      <c r="B341" s="9" t="str">
        <f>'Enter Scores'!B267&amp;" "&amp;'Enter Scores'!C267</f>
        <v>CHASE WEST</v>
      </c>
      <c r="C341" s="9" t="str">
        <f>'Enter Scores'!D267</f>
        <v>12</v>
      </c>
      <c r="D341" s="11">
        <f>IF('Enter Scores'!E267=0, "", 'Enter Scores'!E267)</f>
        <v>225</v>
      </c>
      <c r="E341" s="11">
        <f>IF('Enter Scores'!F267=0, "", 'Enter Scores'!F267)</f>
        <v>204</v>
      </c>
      <c r="F341" s="11">
        <f>IF('Enter Scores'!G267=0, "", 'Enter Scores'!G267)</f>
        <v>180</v>
      </c>
      <c r="G341" s="11">
        <f>IF('Enter Scores'!H267=0, "", 'Enter Scores'!H267)</f>
        <v>609</v>
      </c>
      <c r="H341" s="15"/>
    </row>
    <row r="342" spans="1:10" ht="30" customHeight="1" x14ac:dyDescent="0.3">
      <c r="A342" s="9" t="str">
        <f>'Enter Scores'!A268</f>
        <v>WOODRIDGE</v>
      </c>
      <c r="B342" s="9" t="str">
        <f>'Enter Scores'!B268&amp;" "&amp;'Enter Scores'!C268</f>
        <v>MASON BRAGG</v>
      </c>
      <c r="C342" s="9" t="str">
        <f>'Enter Scores'!D268</f>
        <v>11</v>
      </c>
      <c r="D342" s="11" t="str">
        <f>IF('Enter Scores'!E268=0, "", 'Enter Scores'!E268)</f>
        <v/>
      </c>
      <c r="E342" s="11" t="str">
        <f>IF('Enter Scores'!F268=0, "", 'Enter Scores'!F268)</f>
        <v/>
      </c>
      <c r="F342" s="11" t="str">
        <f>IF('Enter Scores'!G268=0, "", 'Enter Scores'!G268)</f>
        <v/>
      </c>
      <c r="G342" s="11" t="str">
        <f>IF('Enter Scores'!H268=0, "", 'Enter Scores'!H268)</f>
        <v/>
      </c>
      <c r="H342" s="15"/>
    </row>
    <row r="343" spans="1:10" ht="30" customHeight="1" x14ac:dyDescent="0.3">
      <c r="A343" s="9" t="str">
        <f>'Enter Scores'!A269</f>
        <v>WOODRIDGE</v>
      </c>
      <c r="B343" s="9" t="str">
        <f>'Enter Scores'!B269&amp;" "&amp;'Enter Scores'!C269</f>
        <v>ERICK AYALA</v>
      </c>
      <c r="C343" s="9" t="str">
        <f>'Enter Scores'!D269</f>
        <v>10</v>
      </c>
      <c r="D343" s="11" t="str">
        <f>IF('Enter Scores'!E269=0, "", 'Enter Scores'!E269)</f>
        <v/>
      </c>
      <c r="E343" s="11">
        <f>IF('Enter Scores'!F269=0, "", 'Enter Scores'!F269)</f>
        <v>168</v>
      </c>
      <c r="F343" s="11" t="str">
        <f>IF('Enter Scores'!G269=0, "", 'Enter Scores'!G269)</f>
        <v/>
      </c>
      <c r="G343" s="11">
        <f>IF('Enter Scores'!H269=0, "", 'Enter Scores'!H269)</f>
        <v>168</v>
      </c>
      <c r="H343" s="15"/>
    </row>
    <row r="344" spans="1:10" ht="30" customHeight="1" x14ac:dyDescent="0.3">
      <c r="A344" s="9" t="str">
        <f>'Enter Scores'!A270</f>
        <v>WOODRIDGE</v>
      </c>
      <c r="B344" s="9" t="str">
        <f>'Enter Scores'!B270&amp;" "&amp;'Enter Scores'!C270</f>
        <v>BRANDON RATHBUN</v>
      </c>
      <c r="C344" s="9" t="str">
        <f>'Enter Scores'!D270</f>
        <v>10</v>
      </c>
      <c r="D344" s="11" t="str">
        <f>IF('Enter Scores'!E270=0, "", 'Enter Scores'!E270)</f>
        <v/>
      </c>
      <c r="E344" s="11" t="str">
        <f>IF('Enter Scores'!F270=0, "", 'Enter Scores'!F270)</f>
        <v/>
      </c>
      <c r="F344" s="11" t="str">
        <f>IF('Enter Scores'!G270=0, "", 'Enter Scores'!G270)</f>
        <v/>
      </c>
      <c r="G344" s="11" t="str">
        <f>IF('Enter Scores'!H270=0, "", 'Enter Scores'!H270)</f>
        <v/>
      </c>
      <c r="H344" s="15"/>
    </row>
    <row r="345" spans="1:10" ht="30" customHeight="1" x14ac:dyDescent="0.3">
      <c r="A345" s="9" t="str">
        <f>'Enter Scores'!A271</f>
        <v>WOODRIDGE</v>
      </c>
      <c r="B345" s="9" t="str">
        <f>'Enter Scores'!B271</f>
        <v>Substitution 1</v>
      </c>
      <c r="C345" s="9" t="str">
        <f>'Enter Scores'!D271</f>
        <v>n/a</v>
      </c>
      <c r="D345" s="11" t="str">
        <f>IF('Enter Scores'!E271=0, "", 'Enter Scores'!E271)</f>
        <v/>
      </c>
      <c r="E345" s="11" t="str">
        <f>IF('Enter Scores'!F271=0, "", 'Enter Scores'!F271)</f>
        <v/>
      </c>
      <c r="F345" s="11">
        <f>IF('Enter Scores'!G271=0, "", 'Enter Scores'!G271)</f>
        <v>162</v>
      </c>
      <c r="G345" s="11">
        <f>IF('Enter Scores'!H271=0, "", 'Enter Scores'!H271)</f>
        <v>162</v>
      </c>
      <c r="H345" s="15"/>
    </row>
    <row r="346" spans="1:10" ht="30" customHeight="1" x14ac:dyDescent="0.3">
      <c r="A346" s="9" t="str">
        <f>'Enter Scores'!A272</f>
        <v>WOODRIDGE</v>
      </c>
      <c r="B346" s="9" t="str">
        <f>'Enter Scores'!B272</f>
        <v>Substitution 2</v>
      </c>
      <c r="C346" s="9" t="str">
        <f>'Enter Scores'!D272</f>
        <v>n/a</v>
      </c>
      <c r="D346" s="11" t="str">
        <f>IF('Enter Scores'!E272=0, "", 'Enter Scores'!E272)</f>
        <v/>
      </c>
      <c r="E346" s="11" t="str">
        <f>IF('Enter Scores'!F272=0, "", 'Enter Scores'!F272)</f>
        <v/>
      </c>
      <c r="F346" s="11" t="str">
        <f>IF('Enter Scores'!G272=0, "", 'Enter Scores'!G272)</f>
        <v/>
      </c>
      <c r="G346" s="11" t="str">
        <f>IF('Enter Scores'!H272=0, "", 'Enter Scores'!H272)</f>
        <v/>
      </c>
      <c r="H346" s="15"/>
    </row>
    <row r="347" spans="1:10" ht="30" customHeight="1" x14ac:dyDescent="0.3">
      <c r="A347" s="9" t="str">
        <f>'Enter Scores'!A273</f>
        <v>WOODRIDGE</v>
      </c>
      <c r="B347" s="9" t="str">
        <f>'Enter Scores'!B273</f>
        <v>Substitution 3</v>
      </c>
      <c r="C347" s="49" t="str">
        <f>'Enter Scores'!D273</f>
        <v>n/a</v>
      </c>
      <c r="D347" s="43" t="str">
        <f>IF('Enter Scores'!E273=0, "", 'Enter Scores'!E273)</f>
        <v/>
      </c>
      <c r="E347" s="43" t="str">
        <f>IF('Enter Scores'!F273=0, "", 'Enter Scores'!F273)</f>
        <v/>
      </c>
      <c r="F347" s="43" t="str">
        <f>IF('Enter Scores'!G273=0, "", 'Enter Scores'!G273)</f>
        <v/>
      </c>
      <c r="G347" s="43" t="str">
        <f>IF('Enter Scores'!H273=0, "", 'Enter Scores'!H273)</f>
        <v/>
      </c>
      <c r="H347" s="15"/>
    </row>
    <row r="348" spans="1:10" ht="30" customHeight="1" x14ac:dyDescent="0.3">
      <c r="A348" s="6"/>
      <c r="C348" s="27" t="str">
        <f>'Enter Scores'!D274</f>
        <v>Total</v>
      </c>
      <c r="D348" s="13">
        <f>IF('Enter Scores'!E274="error", "", 'Enter Scores'!E274)</f>
        <v>964</v>
      </c>
      <c r="E348" s="13">
        <f>IF('Enter Scores'!F274="error", "", 'Enter Scores'!F274)</f>
        <v>967</v>
      </c>
      <c r="F348" s="13">
        <f>IF('Enter Scores'!G274="error", "", 'Enter Scores'!G274)</f>
        <v>885</v>
      </c>
      <c r="G348" s="12">
        <f>IF('Enter Scores'!H274=0, "", 'Enter Scores'!H274)</f>
        <v>2816</v>
      </c>
    </row>
    <row r="349" spans="1:10" ht="14.4" x14ac:dyDescent="0.3"/>
    <row r="350" spans="1:10" ht="15.6" x14ac:dyDescent="0.3">
      <c r="A350" s="42" t="s">
        <v>62</v>
      </c>
      <c r="B350" s="110"/>
      <c r="C350" s="110"/>
      <c r="D350" s="110"/>
      <c r="E350" s="110"/>
      <c r="F350" s="110"/>
      <c r="G350" s="110"/>
    </row>
    <row r="351" spans="1:10" ht="15.6" x14ac:dyDescent="0.3">
      <c r="A351" s="6"/>
      <c r="B351" s="111" t="s">
        <v>27</v>
      </c>
      <c r="C351" s="111"/>
      <c r="D351" s="111"/>
      <c r="E351" s="111"/>
      <c r="F351" s="111"/>
      <c r="G351" s="111"/>
    </row>
    <row r="352" spans="1:10" ht="15.6" x14ac:dyDescent="0.3">
      <c r="A352" s="6"/>
      <c r="D352"/>
      <c r="E352"/>
      <c r="F352"/>
      <c r="G352"/>
    </row>
  </sheetData>
  <mergeCells count="224">
    <mergeCell ref="A157:B157"/>
    <mergeCell ref="C158:C159"/>
    <mergeCell ref="D158:D159"/>
    <mergeCell ref="E158:E159"/>
    <mergeCell ref="F158:F159"/>
    <mergeCell ref="G158:G159"/>
    <mergeCell ref="H158:H159"/>
    <mergeCell ref="I158:I159"/>
    <mergeCell ref="J158:J159"/>
    <mergeCell ref="K180:K181"/>
    <mergeCell ref="A178:K178"/>
    <mergeCell ref="K158:K159"/>
    <mergeCell ref="B174:G174"/>
    <mergeCell ref="B175:G175"/>
    <mergeCell ref="A113:B113"/>
    <mergeCell ref="C114:C115"/>
    <mergeCell ref="D114:D115"/>
    <mergeCell ref="E114:E115"/>
    <mergeCell ref="F114:F115"/>
    <mergeCell ref="G114:G115"/>
    <mergeCell ref="I114:I115"/>
    <mergeCell ref="J114:J115"/>
    <mergeCell ref="K114:K115"/>
    <mergeCell ref="A135:B135"/>
    <mergeCell ref="C136:C137"/>
    <mergeCell ref="D136:D137"/>
    <mergeCell ref="E136:E137"/>
    <mergeCell ref="F136:F137"/>
    <mergeCell ref="G136:G137"/>
    <mergeCell ref="A134:K134"/>
    <mergeCell ref="I136:I137"/>
    <mergeCell ref="J136:J137"/>
    <mergeCell ref="H114:H115"/>
    <mergeCell ref="A179:B179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C290:C291"/>
    <mergeCell ref="D290:D291"/>
    <mergeCell ref="E290:E291"/>
    <mergeCell ref="C268:C269"/>
    <mergeCell ref="D268:D269"/>
    <mergeCell ref="E268:E269"/>
    <mergeCell ref="F268:F269"/>
    <mergeCell ref="G268:G269"/>
    <mergeCell ref="H268:H269"/>
    <mergeCell ref="A288:K288"/>
    <mergeCell ref="H290:H291"/>
    <mergeCell ref="I290:I291"/>
    <mergeCell ref="J290:J291"/>
    <mergeCell ref="B284:G284"/>
    <mergeCell ref="B285:G285"/>
    <mergeCell ref="K246:K247"/>
    <mergeCell ref="K268:K269"/>
    <mergeCell ref="H246:H247"/>
    <mergeCell ref="B153:G153"/>
    <mergeCell ref="I268:I269"/>
    <mergeCell ref="J268:J269"/>
    <mergeCell ref="A243:K243"/>
    <mergeCell ref="A245:B245"/>
    <mergeCell ref="C246:C247"/>
    <mergeCell ref="D246:D247"/>
    <mergeCell ref="E246:E247"/>
    <mergeCell ref="F246:F247"/>
    <mergeCell ref="G246:G247"/>
    <mergeCell ref="A221:K221"/>
    <mergeCell ref="A223:B223"/>
    <mergeCell ref="C224:C225"/>
    <mergeCell ref="D224:D225"/>
    <mergeCell ref="E224:E225"/>
    <mergeCell ref="F224:F225"/>
    <mergeCell ref="G224:G225"/>
    <mergeCell ref="H224:H225"/>
    <mergeCell ref="B196:G196"/>
    <mergeCell ref="B197:G197"/>
    <mergeCell ref="A177:K177"/>
    <mergeCell ref="I224:I225"/>
    <mergeCell ref="J224:J225"/>
    <mergeCell ref="K224:K225"/>
    <mergeCell ref="A199:K199"/>
    <mergeCell ref="A201:B201"/>
    <mergeCell ref="C202:C203"/>
    <mergeCell ref="D202:D203"/>
    <mergeCell ref="E202:E203"/>
    <mergeCell ref="F202:F203"/>
    <mergeCell ref="G202:G203"/>
    <mergeCell ref="H202:H203"/>
    <mergeCell ref="I202:I203"/>
    <mergeCell ref="J202:J203"/>
    <mergeCell ref="K202:K203"/>
    <mergeCell ref="A200:K200"/>
    <mergeCell ref="A222:K222"/>
    <mergeCell ref="B218:G218"/>
    <mergeCell ref="B219:G219"/>
    <mergeCell ref="G26:G27"/>
    <mergeCell ref="I4:I5"/>
    <mergeCell ref="A46:K46"/>
    <mergeCell ref="A45:K45"/>
    <mergeCell ref="F70:F71"/>
    <mergeCell ref="G70:G71"/>
    <mergeCell ref="H70:H71"/>
    <mergeCell ref="I70:I71"/>
    <mergeCell ref="A69:B69"/>
    <mergeCell ref="B42:G42"/>
    <mergeCell ref="B43:G43"/>
    <mergeCell ref="A47:B47"/>
    <mergeCell ref="C48:C49"/>
    <mergeCell ref="D48:D49"/>
    <mergeCell ref="E48:E49"/>
    <mergeCell ref="F48:F49"/>
    <mergeCell ref="G48:G49"/>
    <mergeCell ref="H48:H49"/>
    <mergeCell ref="I48:I49"/>
    <mergeCell ref="J48:J49"/>
    <mergeCell ref="A1:K1"/>
    <mergeCell ref="H4:H5"/>
    <mergeCell ref="A23:K23"/>
    <mergeCell ref="A3:B3"/>
    <mergeCell ref="C4:C5"/>
    <mergeCell ref="D4:D5"/>
    <mergeCell ref="E4:E5"/>
    <mergeCell ref="H26:H27"/>
    <mergeCell ref="I26:I27"/>
    <mergeCell ref="J26:J27"/>
    <mergeCell ref="K26:K27"/>
    <mergeCell ref="A2:K2"/>
    <mergeCell ref="A24:K24"/>
    <mergeCell ref="B20:G20"/>
    <mergeCell ref="B21:G21"/>
    <mergeCell ref="F4:F5"/>
    <mergeCell ref="G4:G5"/>
    <mergeCell ref="J4:J5"/>
    <mergeCell ref="K4:K5"/>
    <mergeCell ref="A25:B25"/>
    <mergeCell ref="C26:C27"/>
    <mergeCell ref="D26:D27"/>
    <mergeCell ref="E26:E27"/>
    <mergeCell ref="F26:F27"/>
    <mergeCell ref="K48:K49"/>
    <mergeCell ref="B350:G350"/>
    <mergeCell ref="B351:G351"/>
    <mergeCell ref="A331:K331"/>
    <mergeCell ref="A333:B333"/>
    <mergeCell ref="C334:C335"/>
    <mergeCell ref="D334:D335"/>
    <mergeCell ref="E334:E335"/>
    <mergeCell ref="F334:F335"/>
    <mergeCell ref="G334:G335"/>
    <mergeCell ref="H334:H335"/>
    <mergeCell ref="I334:I335"/>
    <mergeCell ref="J334:J335"/>
    <mergeCell ref="K334:K335"/>
    <mergeCell ref="B329:G329"/>
    <mergeCell ref="A332:K332"/>
    <mergeCell ref="A309:K309"/>
    <mergeCell ref="K92:K93"/>
    <mergeCell ref="K136:K137"/>
    <mergeCell ref="A311:B311"/>
    <mergeCell ref="C312:C313"/>
    <mergeCell ref="D312:D313"/>
    <mergeCell ref="B240:G240"/>
    <mergeCell ref="B241:G241"/>
    <mergeCell ref="B306:G306"/>
    <mergeCell ref="B307:G307"/>
    <mergeCell ref="B328:G328"/>
    <mergeCell ref="A310:K310"/>
    <mergeCell ref="A244:K244"/>
    <mergeCell ref="A266:K266"/>
    <mergeCell ref="E312:E313"/>
    <mergeCell ref="F312:F313"/>
    <mergeCell ref="G312:G313"/>
    <mergeCell ref="H312:H313"/>
    <mergeCell ref="I312:I313"/>
    <mergeCell ref="J312:J313"/>
    <mergeCell ref="K312:K313"/>
    <mergeCell ref="A287:K287"/>
    <mergeCell ref="A289:B289"/>
    <mergeCell ref="K290:K291"/>
    <mergeCell ref="F290:F291"/>
    <mergeCell ref="G290:G291"/>
    <mergeCell ref="A265:K265"/>
    <mergeCell ref="B262:G262"/>
    <mergeCell ref="B263:G263"/>
    <mergeCell ref="A267:B267"/>
    <mergeCell ref="I246:I247"/>
    <mergeCell ref="J246:J247"/>
    <mergeCell ref="A89:K89"/>
    <mergeCell ref="A90:K90"/>
    <mergeCell ref="A111:K111"/>
    <mergeCell ref="A112:K112"/>
    <mergeCell ref="A133:K133"/>
    <mergeCell ref="A156:K156"/>
    <mergeCell ref="B86:G86"/>
    <mergeCell ref="B87:G87"/>
    <mergeCell ref="B108:G108"/>
    <mergeCell ref="B130:G130"/>
    <mergeCell ref="B109:G109"/>
    <mergeCell ref="B131:G131"/>
    <mergeCell ref="B152:G152"/>
    <mergeCell ref="A91:B91"/>
    <mergeCell ref="C92:C93"/>
    <mergeCell ref="D92:D93"/>
    <mergeCell ref="E92:E93"/>
    <mergeCell ref="F92:F93"/>
    <mergeCell ref="G92:G93"/>
    <mergeCell ref="H92:H93"/>
    <mergeCell ref="I92:I93"/>
    <mergeCell ref="J92:J93"/>
    <mergeCell ref="H136:H137"/>
    <mergeCell ref="A155:K155"/>
    <mergeCell ref="B64:G64"/>
    <mergeCell ref="B65:G65"/>
    <mergeCell ref="A68:K68"/>
    <mergeCell ref="J70:J71"/>
    <mergeCell ref="K70:K71"/>
    <mergeCell ref="C70:C71"/>
    <mergeCell ref="D70:D71"/>
    <mergeCell ref="E70:E71"/>
    <mergeCell ref="A67:K67"/>
  </mergeCells>
  <conditionalFormatting sqref="D18:G18">
    <cfRule type="expression" dxfId="15" priority="134">
      <formula>$C$18="Total"</formula>
    </cfRule>
  </conditionalFormatting>
  <conditionalFormatting sqref="D40:G40">
    <cfRule type="expression" dxfId="14" priority="133">
      <formula>$C$40="Total"</formula>
    </cfRule>
  </conditionalFormatting>
  <conditionalFormatting sqref="D62:G62">
    <cfRule type="expression" dxfId="13" priority="131">
      <formula>$C$62="Total"</formula>
    </cfRule>
  </conditionalFormatting>
  <conditionalFormatting sqref="D84:G84">
    <cfRule type="expression" dxfId="12" priority="130">
      <formula>$C$84="Total"</formula>
    </cfRule>
  </conditionalFormatting>
  <conditionalFormatting sqref="D106:G106">
    <cfRule type="expression" dxfId="11" priority="129">
      <formula>$C$106="Total"</formula>
    </cfRule>
  </conditionalFormatting>
  <conditionalFormatting sqref="D128:G128">
    <cfRule type="expression" dxfId="10" priority="128">
      <formula>$C$128="Total"</formula>
    </cfRule>
  </conditionalFormatting>
  <conditionalFormatting sqref="D150:G150">
    <cfRule type="expression" dxfId="9" priority="127">
      <formula>$C$150="Total"</formula>
    </cfRule>
  </conditionalFormatting>
  <conditionalFormatting sqref="D172:G172">
    <cfRule type="expression" dxfId="8" priority="126">
      <formula>$C$172="Team"</formula>
    </cfRule>
  </conditionalFormatting>
  <conditionalFormatting sqref="D194:G194">
    <cfRule type="expression" dxfId="7" priority="125">
      <formula>$C$194="Total"</formula>
    </cfRule>
  </conditionalFormatting>
  <conditionalFormatting sqref="D216:G216">
    <cfRule type="expression" dxfId="6" priority="124">
      <formula>$C$216="Total"</formula>
    </cfRule>
  </conditionalFormatting>
  <conditionalFormatting sqref="D238:G238">
    <cfRule type="expression" dxfId="5" priority="123">
      <formula>$C$238="Total"</formula>
    </cfRule>
  </conditionalFormatting>
  <conditionalFormatting sqref="D282:G282">
    <cfRule type="expression" dxfId="4" priority="121">
      <formula>$C$282="Total"</formula>
    </cfRule>
  </conditionalFormatting>
  <conditionalFormatting sqref="D304:G304">
    <cfRule type="expression" dxfId="3" priority="120">
      <formula>$C$304="Total"</formula>
    </cfRule>
  </conditionalFormatting>
  <conditionalFormatting sqref="D326:G326">
    <cfRule type="expression" dxfId="2" priority="119">
      <formula>$C$326="Total"</formula>
    </cfRule>
  </conditionalFormatting>
  <conditionalFormatting sqref="D348:G348">
    <cfRule type="expression" dxfId="1" priority="118">
      <formula>$C$348="Total"</formula>
    </cfRule>
  </conditionalFormatting>
  <printOptions horizontalCentered="1" verticalCentered="1"/>
  <pageMargins left="0.2" right="0.2" top="1.1538333333333299" bottom="0.25" header="0.3" footer="0"/>
  <pageSetup scale="90" orientation="landscape" r:id="rId1"/>
  <headerFooter>
    <oddHeader xml:space="preserve">&amp;COHSAA Sectional Bowling Tournament
&amp;"-,Bold"&amp;16SCORE SHEET
&amp;12INSTRUCTIONS FOR COACHES: The head coach is responsible for the accuracy of all scores submitted and must sign the score sheet.
Enter the score of each regulation game for each bowler. </oddHeader>
  </headerFooter>
  <rowBreaks count="15" manualBreakCount="15">
    <brk id="22" max="16383" man="1"/>
    <brk id="44" max="16383" man="1"/>
    <brk id="66" max="16383" man="1"/>
    <brk id="88" max="16383" man="1"/>
    <brk id="110" max="16383" man="1"/>
    <brk id="132" max="16383" man="1"/>
    <brk id="154" max="16383" man="1"/>
    <brk id="176" max="16383" man="1"/>
    <brk id="198" max="16383" man="1"/>
    <brk id="220" max="16383" man="1"/>
    <brk id="242" max="16383" man="1"/>
    <brk id="264" max="16383" man="1"/>
    <brk id="286" max="16383" man="1"/>
    <brk id="308" max="10" man="1"/>
    <brk id="33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6" id="{4D096437-FE88-464F-918B-F96A117B8961}">
            <xm:f>'Enter Scores'!$C$19="Team"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C3:K3</xm:sqref>
        </x14:conditionalFormatting>
        <x14:conditionalFormatting xmlns:xm="http://schemas.microsoft.com/office/excel/2006/main">
          <x14:cfRule type="expression" priority="195" id="{A56E9BCE-285E-4FD5-94DA-49AC8EEC11EF}">
            <xm:f>'Enter Scores'!$C$19="team"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C4:K5</xm:sqref>
        </x14:conditionalFormatting>
        <x14:conditionalFormatting xmlns:xm="http://schemas.microsoft.com/office/excel/2006/main">
          <x14:cfRule type="expression" priority="192" id="{B52304C4-5DB7-4EE4-AF83-41753BB3CEC7}">
            <xm:f>'Enter Scores'!$C$36="Team"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C25:K25</xm:sqref>
        </x14:conditionalFormatting>
        <x14:conditionalFormatting xmlns:xm="http://schemas.microsoft.com/office/excel/2006/main">
          <x14:cfRule type="expression" priority="191" id="{525A6BBE-9F53-486A-9EAB-21DB7DF1C200}">
            <xm:f>'Enter Scores'!$C$36="team"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C26:K27</xm:sqref>
        </x14:conditionalFormatting>
        <x14:conditionalFormatting xmlns:xm="http://schemas.microsoft.com/office/excel/2006/main">
          <x14:cfRule type="expression" priority="190" id="{0EB3E806-474C-449A-B518-E2EC4A629607}">
            <xm:f>'Enter Scores'!$C$53="Team"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C47:K47</xm:sqref>
        </x14:conditionalFormatting>
        <x14:conditionalFormatting xmlns:xm="http://schemas.microsoft.com/office/excel/2006/main">
          <x14:cfRule type="expression" priority="189" id="{A167A7A5-E0BD-401E-B76D-98E7737E1798}">
            <xm:f>'Enter Scores'!$C$53="team"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C48:K49</xm:sqref>
        </x14:conditionalFormatting>
        <x14:conditionalFormatting xmlns:xm="http://schemas.microsoft.com/office/excel/2006/main">
          <x14:cfRule type="expression" priority="188" id="{F0783279-3142-4BC0-9E64-EDC8AE641FC1}">
            <xm:f>'Enter Scores'!$C$70="Team"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C69:K69</xm:sqref>
        </x14:conditionalFormatting>
        <x14:conditionalFormatting xmlns:xm="http://schemas.microsoft.com/office/excel/2006/main">
          <x14:cfRule type="expression" priority="187" id="{7009190C-B230-47BE-A13C-923D16381EAE}">
            <xm:f>'Enter Scores'!$C$70="team"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C70:K71</xm:sqref>
        </x14:conditionalFormatting>
        <x14:conditionalFormatting xmlns:xm="http://schemas.microsoft.com/office/excel/2006/main">
          <x14:cfRule type="expression" priority="186" id="{16032739-2F3F-4FA6-8811-6B3D4A7DD186}">
            <xm:f>'Enter Scores'!$C$87="Team"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C91:K91</xm:sqref>
        </x14:conditionalFormatting>
        <x14:conditionalFormatting xmlns:xm="http://schemas.microsoft.com/office/excel/2006/main">
          <x14:cfRule type="expression" priority="185" id="{21E7393C-AF58-4DDD-8DDC-B0D57E62536A}">
            <xm:f>'Enter Scores'!$C$87="team"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C92:K93</xm:sqref>
        </x14:conditionalFormatting>
        <x14:conditionalFormatting xmlns:xm="http://schemas.microsoft.com/office/excel/2006/main">
          <x14:cfRule type="expression" priority="184" id="{068A215E-771B-4EA9-8DB6-85D3025C0A09}">
            <xm:f>'Enter Scores'!$C$104="Team"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C113:K113</xm:sqref>
        </x14:conditionalFormatting>
        <x14:conditionalFormatting xmlns:xm="http://schemas.microsoft.com/office/excel/2006/main">
          <x14:cfRule type="expression" priority="183" id="{36E44C80-3D37-47B3-BD76-787FDE9EC59D}">
            <xm:f>'Enter Scores'!$C$104="team"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C114:K115</xm:sqref>
        </x14:conditionalFormatting>
        <x14:conditionalFormatting xmlns:xm="http://schemas.microsoft.com/office/excel/2006/main">
          <x14:cfRule type="expression" priority="182" id="{EEC3FE7E-F8CF-4E5E-8894-96FB25141DEA}">
            <xm:f>'Enter Scores'!$C$121="Team"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C135:K135</xm:sqref>
        </x14:conditionalFormatting>
        <x14:conditionalFormatting xmlns:xm="http://schemas.microsoft.com/office/excel/2006/main">
          <x14:cfRule type="expression" priority="181" id="{EE39573D-95BD-4EC5-B1B8-6F578CF2ADA2}">
            <xm:f>'Enter Scores'!$C$121="Team"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C136:K137</xm:sqref>
        </x14:conditionalFormatting>
        <x14:conditionalFormatting xmlns:xm="http://schemas.microsoft.com/office/excel/2006/main">
          <x14:cfRule type="expression" priority="180" id="{8055D7C5-8C31-49F9-9DC4-EFED539FD42F}">
            <xm:f>'Enter Scores'!$C$138="Team"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C157:K157</xm:sqref>
        </x14:conditionalFormatting>
        <x14:conditionalFormatting xmlns:xm="http://schemas.microsoft.com/office/excel/2006/main">
          <x14:cfRule type="expression" priority="179" id="{1B9855F9-46DE-4FFC-80C7-849FCC912182}">
            <xm:f>'Enter Scores'!$C$138="team"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C158:K159</xm:sqref>
        </x14:conditionalFormatting>
        <x14:conditionalFormatting xmlns:xm="http://schemas.microsoft.com/office/excel/2006/main">
          <x14:cfRule type="expression" priority="178" id="{D04D9D67-5598-4452-820D-E0A373F2287C}">
            <xm:f>'Enter Scores'!$C$155="Team"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C179:K179</xm:sqref>
        </x14:conditionalFormatting>
        <x14:conditionalFormatting xmlns:xm="http://schemas.microsoft.com/office/excel/2006/main">
          <x14:cfRule type="expression" priority="177" id="{BE260A71-107B-4F25-9589-96CBA2E5C0D0}">
            <xm:f>'Enter Scores'!$C$155="team"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C180:K181</xm:sqref>
        </x14:conditionalFormatting>
        <x14:conditionalFormatting xmlns:xm="http://schemas.microsoft.com/office/excel/2006/main">
          <x14:cfRule type="expression" priority="176" id="{B42E5BC6-A537-4BEA-9FDC-4C99B19257B3}">
            <xm:f>'Enter Scores'!$C$172="Team"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C201:K201</xm:sqref>
        </x14:conditionalFormatting>
        <x14:conditionalFormatting xmlns:xm="http://schemas.microsoft.com/office/excel/2006/main">
          <x14:cfRule type="expression" priority="175" id="{5D672A4B-9526-485A-AC36-800ACA30845F}">
            <xm:f>'Enter Scores'!$C$172="team"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C202:K203</xm:sqref>
        </x14:conditionalFormatting>
        <x14:conditionalFormatting xmlns:xm="http://schemas.microsoft.com/office/excel/2006/main">
          <x14:cfRule type="expression" priority="174" id="{704384A3-D9B0-4EAF-AC34-6D53B986D1E6}">
            <xm:f>'Enter Scores'!$C$189="Team"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C223:K223</xm:sqref>
        </x14:conditionalFormatting>
        <x14:conditionalFormatting xmlns:xm="http://schemas.microsoft.com/office/excel/2006/main">
          <x14:cfRule type="expression" priority="173" id="{E1AD8E43-2D21-4AB6-939A-800C18E7B15D}">
            <xm:f>'Enter Scores'!$C$189="team"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C224:K225</xm:sqref>
        </x14:conditionalFormatting>
        <x14:conditionalFormatting xmlns:xm="http://schemas.microsoft.com/office/excel/2006/main">
          <x14:cfRule type="expression" priority="172" id="{5D5687CD-7D6D-41A2-89AE-95F66DA6E769}">
            <xm:f>'Enter Scores'!$C$206="Team"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C245:K245</xm:sqref>
        </x14:conditionalFormatting>
        <x14:conditionalFormatting xmlns:xm="http://schemas.microsoft.com/office/excel/2006/main">
          <x14:cfRule type="expression" priority="171" id="{0CD53AA9-285E-4763-BA51-C79D17F0D4C0}">
            <xm:f>'Enter Scores'!$C$206="team"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C246:K247</xm:sqref>
        </x14:conditionalFormatting>
        <x14:conditionalFormatting xmlns:xm="http://schemas.microsoft.com/office/excel/2006/main">
          <x14:cfRule type="expression" priority="170" id="{C5D59317-5548-461A-A402-1DBDB90A3282}">
            <xm:f>'Enter Scores'!$C$223="Team"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C267:K267</xm:sqref>
        </x14:conditionalFormatting>
        <x14:conditionalFormatting xmlns:xm="http://schemas.microsoft.com/office/excel/2006/main">
          <x14:cfRule type="expression" priority="169" id="{ECC085ED-1ABA-428A-8541-822CED8F7E48}">
            <xm:f>'Enter Scores'!$C$223="team"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C268:K269</xm:sqref>
        </x14:conditionalFormatting>
        <x14:conditionalFormatting xmlns:xm="http://schemas.microsoft.com/office/excel/2006/main">
          <x14:cfRule type="expression" priority="168" id="{145E128B-4F6E-458A-B4A7-9BFFFF19A948}">
            <xm:f>'Enter Scores'!$C$240="Team"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C289:K289</xm:sqref>
        </x14:conditionalFormatting>
        <x14:conditionalFormatting xmlns:xm="http://schemas.microsoft.com/office/excel/2006/main">
          <x14:cfRule type="expression" priority="167" id="{5037ECC2-B800-4DC0-9269-2EEDCB0B10D1}">
            <xm:f>'Enter Scores'!$C$240="team"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C290:K291</xm:sqref>
        </x14:conditionalFormatting>
        <x14:conditionalFormatting xmlns:xm="http://schemas.microsoft.com/office/excel/2006/main">
          <x14:cfRule type="expression" priority="166" id="{289A9268-75E0-46C4-BCF2-F0CF85B2F63E}">
            <xm:f>'Enter Scores'!$C$257="Team"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C311:K311</xm:sqref>
        </x14:conditionalFormatting>
        <x14:conditionalFormatting xmlns:xm="http://schemas.microsoft.com/office/excel/2006/main">
          <x14:cfRule type="expression" priority="165" id="{EF5FF5CD-DE15-4AE1-B7B3-2A44C0E9CF43}">
            <xm:f>'Enter Scores'!$C$257="team"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C312:K313</xm:sqref>
        </x14:conditionalFormatting>
        <x14:conditionalFormatting xmlns:xm="http://schemas.microsoft.com/office/excel/2006/main">
          <x14:cfRule type="expression" priority="164" id="{E117AB9F-4C0A-4D10-ADDE-D500B535D382}">
            <xm:f>'Enter Scores'!$C$274="Team"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C333:K333</xm:sqref>
        </x14:conditionalFormatting>
        <x14:conditionalFormatting xmlns:xm="http://schemas.microsoft.com/office/excel/2006/main">
          <x14:cfRule type="expression" priority="163" id="{97BD3E44-576B-4DD4-8633-287CAAB53EA3}">
            <xm:f>'Enter Scores'!$C$274="team"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C334:K335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zoomScaleNormal="100" workbookViewId="0">
      <selection activeCell="K23" sqref="K23"/>
    </sheetView>
  </sheetViews>
  <sheetFormatPr defaultRowHeight="14.4" x14ac:dyDescent="0.3"/>
  <cols>
    <col min="1" max="1" width="5.88671875" bestFit="1" customWidth="1"/>
    <col min="2" max="2" width="10.109375" customWidth="1"/>
    <col min="3" max="3" width="6.44140625" style="1" customWidth="1"/>
    <col min="4" max="4" width="28" bestFit="1" customWidth="1"/>
    <col min="5" max="7" width="9.109375" style="1" customWidth="1"/>
    <col min="8" max="8" width="11.44140625" style="1" customWidth="1"/>
    <col min="9" max="9" width="2.6640625" customWidth="1"/>
    <col min="10" max="16" width="8.109375" style="1" customWidth="1"/>
    <col min="17" max="17" width="9.109375" style="1" customWidth="1"/>
    <col min="18" max="18" width="8.88671875" customWidth="1"/>
  </cols>
  <sheetData>
    <row r="1" spans="1:18" ht="31.2" x14ac:dyDescent="0.3">
      <c r="A1" t="s">
        <v>53</v>
      </c>
      <c r="B1" s="3" t="s">
        <v>13</v>
      </c>
      <c r="C1" s="16" t="s">
        <v>22</v>
      </c>
      <c r="D1" s="17" t="s">
        <v>0</v>
      </c>
      <c r="E1" s="16" t="s">
        <v>2</v>
      </c>
      <c r="F1" s="16" t="s">
        <v>3</v>
      </c>
      <c r="G1" s="16" t="s">
        <v>4</v>
      </c>
      <c r="H1" s="18" t="s">
        <v>23</v>
      </c>
      <c r="I1" s="17"/>
      <c r="J1" s="16" t="s">
        <v>7</v>
      </c>
      <c r="K1" s="16" t="s">
        <v>8</v>
      </c>
      <c r="L1" s="16" t="s">
        <v>9</v>
      </c>
      <c r="M1" s="16" t="s">
        <v>10</v>
      </c>
      <c r="N1" s="16" t="s">
        <v>11</v>
      </c>
      <c r="O1" s="16" t="s">
        <v>26</v>
      </c>
      <c r="P1" s="18" t="s">
        <v>24</v>
      </c>
      <c r="Q1" s="18" t="s">
        <v>25</v>
      </c>
      <c r="R1" s="18" t="s">
        <v>76</v>
      </c>
    </row>
    <row r="2" spans="1:18" ht="15.6" x14ac:dyDescent="0.3">
      <c r="A2">
        <f>'Enter Scores'!A245</f>
        <v>1570</v>
      </c>
      <c r="B2" t="str">
        <f>'Enter Scores'!$C$257</f>
        <v>Team</v>
      </c>
      <c r="C2" s="11">
        <f>RANK(Q2, $Q$2:$Q$16)</f>
        <v>1</v>
      </c>
      <c r="D2" s="9" t="str">
        <f>'Enter Scores'!A242</f>
        <v>UNITED</v>
      </c>
      <c r="E2" s="11">
        <f>'Enter Scores'!E257</f>
        <v>970</v>
      </c>
      <c r="F2" s="11">
        <f>'Enter Scores'!F257</f>
        <v>980</v>
      </c>
      <c r="G2" s="11">
        <f>'Enter Scores'!G257</f>
        <v>940</v>
      </c>
      <c r="H2" s="11">
        <f>'Enter Scores'!K243</f>
        <v>2890</v>
      </c>
      <c r="I2" s="19"/>
      <c r="J2" s="11">
        <f>IF('Enter Scores'!D243=0, "", 'Enter Scores'!D243)</f>
        <v>221</v>
      </c>
      <c r="K2" s="11">
        <f>IF('Enter Scores'!E243=0, "", 'Enter Scores'!E243)</f>
        <v>191</v>
      </c>
      <c r="L2" s="11">
        <f>IF('Enter Scores'!F243=0, "", 'Enter Scores'!F243)</f>
        <v>198</v>
      </c>
      <c r="M2" s="11">
        <f>IF('Enter Scores'!G243=0, "", 'Enter Scores'!G243)</f>
        <v>209</v>
      </c>
      <c r="N2" s="11">
        <f>IF('Enter Scores'!H243=0, "", 'Enter Scores'!H243)</f>
        <v>193</v>
      </c>
      <c r="O2" s="11">
        <f>IF('Enter Scores'!I243=0, "", 'Enter Scores'!I243)</f>
        <v>180</v>
      </c>
      <c r="P2" s="11">
        <f>IF('Enter Scores'!J243=0, "", 'Enter Scores'!J243)</f>
        <v>1192</v>
      </c>
      <c r="Q2" s="11">
        <f>'Enter Scores'!L243</f>
        <v>4082</v>
      </c>
      <c r="R2" t="str">
        <f>IF(Q2&gt;=$Q$5, "", $Q$5-Q2)</f>
        <v/>
      </c>
    </row>
    <row r="3" spans="1:18" ht="16.5" customHeight="1" x14ac:dyDescent="0.3">
      <c r="A3">
        <f>'Enter Scores'!A194</f>
        <v>1472</v>
      </c>
      <c r="B3" t="str">
        <f>'Enter Scores'!$C$206</f>
        <v>Team</v>
      </c>
      <c r="C3" s="11">
        <f>RANK(Q3, $Q$2:$Q$16)</f>
        <v>2</v>
      </c>
      <c r="D3" s="9" t="str">
        <f>'Enter Scores'!A191</f>
        <v>SPRINGFIELD</v>
      </c>
      <c r="E3" s="11">
        <f>'Enter Scores'!E206</f>
        <v>867</v>
      </c>
      <c r="F3" s="11">
        <f>'Enter Scores'!F206</f>
        <v>978</v>
      </c>
      <c r="G3" s="11">
        <f>'Enter Scores'!G206</f>
        <v>899</v>
      </c>
      <c r="H3" s="11">
        <f>'Enter Scores'!K192</f>
        <v>2744</v>
      </c>
      <c r="I3" s="19"/>
      <c r="J3" s="11">
        <f>IF('Enter Scores'!D192=0, "", 'Enter Scores'!D192)</f>
        <v>266</v>
      </c>
      <c r="K3" s="11">
        <f>IF('Enter Scores'!E192=0, "", 'Enter Scores'!E192)</f>
        <v>221</v>
      </c>
      <c r="L3" s="11">
        <f>IF('Enter Scores'!F192=0, "", 'Enter Scores'!F192)</f>
        <v>171</v>
      </c>
      <c r="M3" s="11">
        <f>IF('Enter Scores'!G192=0, "", 'Enter Scores'!G192)</f>
        <v>225</v>
      </c>
      <c r="N3" s="11">
        <f>IF('Enter Scores'!H192=0, "", 'Enter Scores'!H192)</f>
        <v>196</v>
      </c>
      <c r="O3" s="11">
        <f>IF('Enter Scores'!I192=0, "", 'Enter Scores'!I192)</f>
        <v>213</v>
      </c>
      <c r="P3" s="11">
        <f>IF('Enter Scores'!J192=0, "", 'Enter Scores'!J192)</f>
        <v>1292</v>
      </c>
      <c r="Q3" s="11">
        <f>'Enter Scores'!L192</f>
        <v>4036</v>
      </c>
      <c r="R3" t="str">
        <f>IF(Q3&gt;=$Q$5, "", $Q$5-Q3)</f>
        <v/>
      </c>
    </row>
    <row r="4" spans="1:18" ht="16.5" customHeight="1" x14ac:dyDescent="0.3">
      <c r="A4">
        <f>'Enter Scores'!A177</f>
        <v>1328</v>
      </c>
      <c r="B4" t="str">
        <f>'Enter Scores'!$C$189</f>
        <v>Team</v>
      </c>
      <c r="C4" s="11">
        <f>RANK(Q4, $Q$2:$Q$16)</f>
        <v>3</v>
      </c>
      <c r="D4" s="9" t="str">
        <f>'Enter Scores'!A174</f>
        <v>ROOTSTOWN</v>
      </c>
      <c r="E4" s="11">
        <f>'Enter Scores'!E189</f>
        <v>973</v>
      </c>
      <c r="F4" s="11">
        <f>'Enter Scores'!F189</f>
        <v>976</v>
      </c>
      <c r="G4" s="11">
        <f>'Enter Scores'!G189</f>
        <v>927</v>
      </c>
      <c r="H4" s="11">
        <f>'Enter Scores'!K175</f>
        <v>2876</v>
      </c>
      <c r="I4" s="19"/>
      <c r="J4" s="11">
        <f>IF('Enter Scores'!D175=0, "", 'Enter Scores'!D175)</f>
        <v>188</v>
      </c>
      <c r="K4" s="11">
        <f>IF('Enter Scores'!E175=0, "", 'Enter Scores'!E175)</f>
        <v>225</v>
      </c>
      <c r="L4" s="11">
        <f>IF('Enter Scores'!F175=0, "", 'Enter Scores'!F175)</f>
        <v>226</v>
      </c>
      <c r="M4" s="11">
        <f>IF('Enter Scores'!G175=0, "", 'Enter Scores'!G175)</f>
        <v>201</v>
      </c>
      <c r="N4" s="11">
        <f>IF('Enter Scores'!H175=0, "", 'Enter Scores'!H175)</f>
        <v>168</v>
      </c>
      <c r="O4" s="11">
        <f>IF('Enter Scores'!I175=0, "", 'Enter Scores'!I175)</f>
        <v>151</v>
      </c>
      <c r="P4" s="11">
        <f>IF('Enter Scores'!J175=0, "", 'Enter Scores'!J175)</f>
        <v>1159</v>
      </c>
      <c r="Q4" s="11">
        <f>'Enter Scores'!L175</f>
        <v>4035</v>
      </c>
      <c r="R4" t="str">
        <f>IF(Q4&gt;=$Q$5, "", $Q$5-Q4)</f>
        <v/>
      </c>
    </row>
    <row r="5" spans="1:18" ht="16.5" customHeight="1" thickBot="1" x14ac:dyDescent="0.35">
      <c r="A5">
        <f>'Enter Scores'!A211</f>
        <v>1548</v>
      </c>
      <c r="B5" t="str">
        <f>'Enter Scores'!$C$223</f>
        <v>Team</v>
      </c>
      <c r="C5" s="11">
        <f>RANK(Q5, $Q$2:$Q$16)</f>
        <v>4</v>
      </c>
      <c r="D5" s="86" t="str">
        <f>'Enter Scores'!A208</f>
        <v>TRIWAY</v>
      </c>
      <c r="E5" s="85">
        <f>'Enter Scores'!E223</f>
        <v>963</v>
      </c>
      <c r="F5" s="85">
        <f>'Enter Scores'!F223</f>
        <v>883</v>
      </c>
      <c r="G5" s="85">
        <f>'Enter Scores'!G223</f>
        <v>956</v>
      </c>
      <c r="H5" s="85">
        <f>'Enter Scores'!K209</f>
        <v>2802</v>
      </c>
      <c r="I5" s="87"/>
      <c r="J5" s="85">
        <f>IF('Enter Scores'!D209=0, "", 'Enter Scores'!D209)</f>
        <v>195</v>
      </c>
      <c r="K5" s="85">
        <f>IF('Enter Scores'!E209=0, "", 'Enter Scores'!E209)</f>
        <v>181</v>
      </c>
      <c r="L5" s="85">
        <f>IF('Enter Scores'!F209=0, "", 'Enter Scores'!F209)</f>
        <v>184</v>
      </c>
      <c r="M5" s="85">
        <f>IF('Enter Scores'!G209=0, "", 'Enter Scores'!G209)</f>
        <v>187</v>
      </c>
      <c r="N5" s="85">
        <f>IF('Enter Scores'!H209=0, "", 'Enter Scores'!H209)</f>
        <v>175</v>
      </c>
      <c r="O5" s="85">
        <f>IF('Enter Scores'!I209=0, "", 'Enter Scores'!I209)</f>
        <v>192</v>
      </c>
      <c r="P5" s="85">
        <f>IF('Enter Scores'!J209=0, "", 'Enter Scores'!J209)</f>
        <v>1114</v>
      </c>
      <c r="Q5" s="85">
        <f>'Enter Scores'!L209</f>
        <v>3916</v>
      </c>
      <c r="R5" t="str">
        <f>IF(Q5&gt;=$Q$5, "", $Q$5-Q5)</f>
        <v/>
      </c>
    </row>
    <row r="6" spans="1:18" ht="16.5" customHeight="1" thickTop="1" x14ac:dyDescent="0.3">
      <c r="A6">
        <f>'Enter Scores'!A262</f>
        <v>1724</v>
      </c>
      <c r="B6" t="str">
        <f>'Enter Scores'!$C$274</f>
        <v>Team</v>
      </c>
      <c r="C6" s="11">
        <f>RANK(Q6, $Q$2:$Q$16)</f>
        <v>4</v>
      </c>
      <c r="D6" s="89" t="str">
        <f>'Enter Scores'!A259</f>
        <v>WOODRIDGE</v>
      </c>
      <c r="E6" s="88">
        <f>'Enter Scores'!E274</f>
        <v>964</v>
      </c>
      <c r="F6" s="88">
        <f>'Enter Scores'!F274</f>
        <v>967</v>
      </c>
      <c r="G6" s="88">
        <f>'Enter Scores'!G274</f>
        <v>885</v>
      </c>
      <c r="H6" s="88">
        <f>'Enter Scores'!K260</f>
        <v>2816</v>
      </c>
      <c r="I6" s="90"/>
      <c r="J6" s="88">
        <f>IF('Enter Scores'!D260=0, "", 'Enter Scores'!D260)</f>
        <v>178</v>
      </c>
      <c r="K6" s="88">
        <f>IF('Enter Scores'!E260=0, "", 'Enter Scores'!E260)</f>
        <v>210</v>
      </c>
      <c r="L6" s="88">
        <f>IF('Enter Scores'!F260=0, "", 'Enter Scores'!F260)</f>
        <v>184</v>
      </c>
      <c r="M6" s="88">
        <f>IF('Enter Scores'!G260=0, "", 'Enter Scores'!G260)</f>
        <v>158</v>
      </c>
      <c r="N6" s="88">
        <f>IF('Enter Scores'!H260=0, "", 'Enter Scores'!H260)</f>
        <v>158</v>
      </c>
      <c r="O6" s="88">
        <f>IF('Enter Scores'!I260=0, "", 'Enter Scores'!I260)</f>
        <v>212</v>
      </c>
      <c r="P6" s="88">
        <f>IF('Enter Scores'!J260=0, "", 'Enter Scores'!J260)</f>
        <v>1100</v>
      </c>
      <c r="Q6" s="88">
        <f>'Enter Scores'!L260</f>
        <v>3916</v>
      </c>
      <c r="R6" t="str">
        <f>IF(Q6&gt;=$Q$5, "", $Q$5-Q6)</f>
        <v/>
      </c>
    </row>
    <row r="7" spans="1:18" ht="16.5" customHeight="1" x14ac:dyDescent="0.3">
      <c r="A7">
        <f>'Enter Scores'!A160</f>
        <v>1281</v>
      </c>
      <c r="B7" s="118" t="str">
        <f>'Enter Scores'!$C$172</f>
        <v>Team</v>
      </c>
      <c r="C7" s="11">
        <f>RANK(Q7, $Q$2:$Q$16)</f>
        <v>6</v>
      </c>
      <c r="D7" s="68" t="str">
        <f>'Enter Scores'!A157</f>
        <v>RAVENNA</v>
      </c>
      <c r="E7" s="67">
        <f>'Enter Scores'!E172</f>
        <v>909</v>
      </c>
      <c r="F7" s="67">
        <f>'Enter Scores'!F172</f>
        <v>921</v>
      </c>
      <c r="G7" s="67">
        <f>'Enter Scores'!G172</f>
        <v>940</v>
      </c>
      <c r="H7" s="67">
        <f>'Enter Scores'!K158</f>
        <v>2770</v>
      </c>
      <c r="I7" s="69"/>
      <c r="J7" s="67">
        <f>IF('Enter Scores'!D158=0, "", 'Enter Scores'!D158)</f>
        <v>174</v>
      </c>
      <c r="K7" s="67">
        <f>IF('Enter Scores'!E158=0, "", 'Enter Scores'!E158)</f>
        <v>163</v>
      </c>
      <c r="L7" s="67">
        <f>IF('Enter Scores'!F158=0, "", 'Enter Scores'!F158)</f>
        <v>196</v>
      </c>
      <c r="M7" s="67">
        <f>IF('Enter Scores'!G158=0, "", 'Enter Scores'!G158)</f>
        <v>156</v>
      </c>
      <c r="N7" s="67">
        <f>IF('Enter Scores'!H158=0, "", 'Enter Scores'!H158)</f>
        <v>213</v>
      </c>
      <c r="O7" s="67">
        <f>IF('Enter Scores'!I158=0, "", 'Enter Scores'!I158)</f>
        <v>201</v>
      </c>
      <c r="P7" s="67">
        <f>IF('Enter Scores'!J158=0, "", 'Enter Scores'!J158)</f>
        <v>1103</v>
      </c>
      <c r="Q7" s="67">
        <f>'Enter Scores'!L158</f>
        <v>3873</v>
      </c>
      <c r="R7">
        <f>IF(Q7&gt;=$Q$5, "", $Q$5-Q7)</f>
        <v>43</v>
      </c>
    </row>
    <row r="8" spans="1:18" ht="16.5" customHeight="1" x14ac:dyDescent="0.3">
      <c r="A8">
        <f>'Enter Scores'!A109</f>
        <v>584</v>
      </c>
      <c r="B8" t="str">
        <f>'Enter Scores'!$C$121</f>
        <v>Team</v>
      </c>
      <c r="C8" s="11">
        <f>RANK(Q8, $Q$2:$Q$16)</f>
        <v>7</v>
      </c>
      <c r="D8" s="68" t="str">
        <f>'Enter Scores'!A106</f>
        <v>FIELD</v>
      </c>
      <c r="E8" s="67">
        <f>'Enter Scores'!E121</f>
        <v>906</v>
      </c>
      <c r="F8" s="67">
        <f>'Enter Scores'!F121</f>
        <v>891</v>
      </c>
      <c r="G8" s="67">
        <f>'Enter Scores'!G121</f>
        <v>926</v>
      </c>
      <c r="H8" s="67">
        <f>'Enter Scores'!K107</f>
        <v>2723</v>
      </c>
      <c r="I8" s="69"/>
      <c r="J8" s="67">
        <f>IF('Enter Scores'!D107=0, "", 'Enter Scores'!D107)</f>
        <v>191</v>
      </c>
      <c r="K8" s="67">
        <f>IF('Enter Scores'!E107=0, "", 'Enter Scores'!E107)</f>
        <v>163</v>
      </c>
      <c r="L8" s="67">
        <f>IF('Enter Scores'!F107=0, "", 'Enter Scores'!F107)</f>
        <v>163</v>
      </c>
      <c r="M8" s="67">
        <f>IF('Enter Scores'!G107=0, "", 'Enter Scores'!G107)</f>
        <v>159</v>
      </c>
      <c r="N8" s="67">
        <f>IF('Enter Scores'!H107=0, "", 'Enter Scores'!H107)</f>
        <v>223</v>
      </c>
      <c r="O8" s="67">
        <f>IF('Enter Scores'!I107=0, "", 'Enter Scores'!I107)</f>
        <v>172</v>
      </c>
      <c r="P8" s="67">
        <f>IF('Enter Scores'!J107=0, "", 'Enter Scores'!J107)</f>
        <v>1071</v>
      </c>
      <c r="Q8" s="67">
        <f>'Enter Scores'!L107</f>
        <v>3794</v>
      </c>
      <c r="R8">
        <f>IF(Q8&gt;=$Q$5, "", $Q$5-Q8)</f>
        <v>122</v>
      </c>
    </row>
    <row r="9" spans="1:18" ht="16.5" customHeight="1" x14ac:dyDescent="0.3">
      <c r="A9">
        <f>'Enter Scores'!A126</f>
        <v>630</v>
      </c>
      <c r="B9" t="str">
        <f>'Enter Scores'!$C$138</f>
        <v>Team</v>
      </c>
      <c r="C9" s="11">
        <f>RANK(Q9, $Q$2:$Q$16)</f>
        <v>8</v>
      </c>
      <c r="D9" s="68" t="str">
        <f>'Enter Scores'!A123</f>
        <v>GARFIELD</v>
      </c>
      <c r="E9" s="67">
        <f>'Enter Scores'!E138</f>
        <v>905</v>
      </c>
      <c r="F9" s="67">
        <f>'Enter Scores'!F138</f>
        <v>929</v>
      </c>
      <c r="G9" s="67">
        <f>'Enter Scores'!G138</f>
        <v>855</v>
      </c>
      <c r="H9" s="67">
        <f>'Enter Scores'!K124</f>
        <v>2689</v>
      </c>
      <c r="I9" s="69"/>
      <c r="J9" s="67">
        <f>IF('Enter Scores'!D124=0, "", 'Enter Scores'!D124)</f>
        <v>170</v>
      </c>
      <c r="K9" s="67">
        <f>IF('Enter Scores'!E124=0, "", 'Enter Scores'!E124)</f>
        <v>162</v>
      </c>
      <c r="L9" s="67">
        <f>IF('Enter Scores'!F124=0, "", 'Enter Scores'!F124)</f>
        <v>211</v>
      </c>
      <c r="M9" s="67">
        <f>IF('Enter Scores'!G124=0, "", 'Enter Scores'!G124)</f>
        <v>155</v>
      </c>
      <c r="N9" s="67">
        <f>IF('Enter Scores'!H124=0, "", 'Enter Scores'!H124)</f>
        <v>189</v>
      </c>
      <c r="O9" s="67">
        <f>IF('Enter Scores'!I124=0, "", 'Enter Scores'!I124)</f>
        <v>201</v>
      </c>
      <c r="P9" s="67">
        <f>IF('Enter Scores'!J124=0, "", 'Enter Scores'!J124)</f>
        <v>1088</v>
      </c>
      <c r="Q9" s="67">
        <f>'Enter Scores'!L124</f>
        <v>3777</v>
      </c>
      <c r="R9">
        <f>IF(Q9&gt;=$Q$5, "", $Q$5-Q9)</f>
        <v>139</v>
      </c>
    </row>
    <row r="10" spans="1:18" ht="16.5" customHeight="1" x14ac:dyDescent="0.3">
      <c r="A10">
        <f>'Enter Scores'!A24</f>
        <v>340</v>
      </c>
      <c r="B10" t="str">
        <f>'Enter Scores'!$C$36</f>
        <v>Team</v>
      </c>
      <c r="C10" s="11">
        <f>RANK(Q10, $Q$2:$Q$16)</f>
        <v>9</v>
      </c>
      <c r="D10" s="68" t="str">
        <f>'Enter Scores'!A21</f>
        <v>CANTON CENTRAL CATHOLIC</v>
      </c>
      <c r="E10" s="67">
        <f>'Enter Scores'!E36</f>
        <v>975</v>
      </c>
      <c r="F10" s="67">
        <f>'Enter Scores'!F36</f>
        <v>770</v>
      </c>
      <c r="G10" s="67">
        <f>'Enter Scores'!G36</f>
        <v>876</v>
      </c>
      <c r="H10" s="67">
        <f>'Enter Scores'!K22</f>
        <v>2621</v>
      </c>
      <c r="I10" s="69"/>
      <c r="J10" s="67">
        <f>IF('Enter Scores'!D22=0, "", 'Enter Scores'!D22)</f>
        <v>130</v>
      </c>
      <c r="K10" s="67">
        <f>IF('Enter Scores'!E22=0, "", 'Enter Scores'!E22)</f>
        <v>180</v>
      </c>
      <c r="L10" s="67">
        <f>IF('Enter Scores'!F22=0, "", 'Enter Scores'!F22)</f>
        <v>200</v>
      </c>
      <c r="M10" s="67">
        <f>IF('Enter Scores'!G22=0, "", 'Enter Scores'!G22)</f>
        <v>170</v>
      </c>
      <c r="N10" s="67">
        <f>IF('Enter Scores'!H22=0, "", 'Enter Scores'!H22)</f>
        <v>173</v>
      </c>
      <c r="O10" s="67">
        <f>IF('Enter Scores'!I22=0, "", 'Enter Scores'!I22)</f>
        <v>197</v>
      </c>
      <c r="P10" s="67">
        <f>IF('Enter Scores'!J22=0, "", 'Enter Scores'!J22)</f>
        <v>1050</v>
      </c>
      <c r="Q10" s="67">
        <f>'Enter Scores'!L22</f>
        <v>3671</v>
      </c>
      <c r="R10">
        <f>IF(Q10&gt;=$Q$5, "", $Q$5-Q10)</f>
        <v>245</v>
      </c>
    </row>
    <row r="11" spans="1:18" ht="16.5" customHeight="1" x14ac:dyDescent="0.3">
      <c r="A11">
        <f>'Enter Scores'!A75</f>
        <v>448</v>
      </c>
      <c r="B11" s="35" t="str">
        <f>'Enter Scores'!$C$87</f>
        <v>Team</v>
      </c>
      <c r="C11" s="11">
        <f>RANK(Q11, $Q$2:$Q$16)</f>
        <v>10</v>
      </c>
      <c r="D11" s="66" t="str">
        <f>'Enter Scores'!A72</f>
        <v>CUY. VALLEY CHRISTIAN ACAD.</v>
      </c>
      <c r="E11" s="64">
        <f>'Enter Scores'!E87</f>
        <v>864</v>
      </c>
      <c r="F11" s="64">
        <f>'Enter Scores'!F87</f>
        <v>881</v>
      </c>
      <c r="G11" s="64">
        <f>'Enter Scores'!G87</f>
        <v>808</v>
      </c>
      <c r="H11" s="64">
        <f>'Enter Scores'!K73</f>
        <v>2553</v>
      </c>
      <c r="I11" s="65"/>
      <c r="J11" s="64">
        <f>IF('Enter Scores'!D73=0, "", 'Enter Scores'!D73)</f>
        <v>175</v>
      </c>
      <c r="K11" s="64">
        <f>IF('Enter Scores'!E73=0, "", 'Enter Scores'!E73)</f>
        <v>158</v>
      </c>
      <c r="L11" s="64">
        <f>IF('Enter Scores'!F73=0, "", 'Enter Scores'!F73)</f>
        <v>170</v>
      </c>
      <c r="M11" s="64">
        <f>IF('Enter Scores'!G73=0, "", 'Enter Scores'!G73)</f>
        <v>180</v>
      </c>
      <c r="N11" s="64">
        <f>IF('Enter Scores'!H73=0, "", 'Enter Scores'!H73)</f>
        <v>172</v>
      </c>
      <c r="O11" s="64">
        <f>IF('Enter Scores'!I73=0, "", 'Enter Scores'!I73)</f>
        <v>158</v>
      </c>
      <c r="P11" s="64">
        <f>IF('Enter Scores'!J73=0, "", 'Enter Scores'!J73)</f>
        <v>1013</v>
      </c>
      <c r="Q11" s="64">
        <f>'Enter Scores'!L73</f>
        <v>3566</v>
      </c>
      <c r="R11">
        <f>IF(Q11&gt;=$Q$5, "", $Q$5-Q11)</f>
        <v>350</v>
      </c>
    </row>
    <row r="12" spans="1:18" ht="16.5" customHeight="1" x14ac:dyDescent="0.3">
      <c r="A12">
        <f>'Enter Scores'!A41</f>
        <v>1432</v>
      </c>
      <c r="B12" t="str">
        <f>'Enter Scores'!$C$53</f>
        <v>Team</v>
      </c>
      <c r="C12" s="11">
        <f>RANK(Q12, $Q$2:$Q$16)</f>
        <v>11</v>
      </c>
      <c r="D12" s="9" t="str">
        <f>'Enter Scores'!A38</f>
        <v>CANTON SOUTH</v>
      </c>
      <c r="E12" s="11">
        <f>'Enter Scores'!E53</f>
        <v>770</v>
      </c>
      <c r="F12" s="11">
        <f>'Enter Scores'!F53</f>
        <v>769</v>
      </c>
      <c r="G12" s="11">
        <f>'Enter Scores'!G53</f>
        <v>946</v>
      </c>
      <c r="H12" s="11">
        <f>'Enter Scores'!K39</f>
        <v>2485</v>
      </c>
      <c r="I12" s="19"/>
      <c r="J12" s="11">
        <f>IF('Enter Scores'!D39=0, "", 'Enter Scores'!D39)</f>
        <v>145</v>
      </c>
      <c r="K12" s="11">
        <f>IF('Enter Scores'!E39=0, "", 'Enter Scores'!E39)</f>
        <v>171</v>
      </c>
      <c r="L12" s="11">
        <f>IF('Enter Scores'!F39=0, "", 'Enter Scores'!F39)</f>
        <v>148</v>
      </c>
      <c r="M12" s="11">
        <f>IF('Enter Scores'!G39=0, "", 'Enter Scores'!G39)</f>
        <v>188</v>
      </c>
      <c r="N12" s="11">
        <f>IF('Enter Scores'!H39=0, "", 'Enter Scores'!H39)</f>
        <v>184</v>
      </c>
      <c r="O12" s="11">
        <f>IF('Enter Scores'!I39=0, "", 'Enter Scores'!I39)</f>
        <v>145</v>
      </c>
      <c r="P12" s="11">
        <f>IF('Enter Scores'!J39=0, "", 'Enter Scores'!J39)</f>
        <v>981</v>
      </c>
      <c r="Q12" s="11">
        <f>'Enter Scores'!L39</f>
        <v>3466</v>
      </c>
      <c r="R12">
        <f>IF(Q12&gt;=$Q$5, "", $Q$5-Q12)</f>
        <v>450</v>
      </c>
    </row>
    <row r="13" spans="1:18" ht="16.5" customHeight="1" x14ac:dyDescent="0.3">
      <c r="A13">
        <f>'Enter Scores'!A143</f>
        <v>823</v>
      </c>
      <c r="B13" t="str">
        <f>'Enter Scores'!$C$155</f>
        <v>Team</v>
      </c>
      <c r="C13" s="11">
        <f>RANK(Q13, $Q$2:$Q$16)</f>
        <v>12</v>
      </c>
      <c r="D13" s="9" t="str">
        <f>'Enter Scores'!A140</f>
        <v>LAKE CENTER CHRISTIAN</v>
      </c>
      <c r="E13" s="11">
        <f>'Enter Scores'!E155</f>
        <v>743</v>
      </c>
      <c r="F13" s="11">
        <f>'Enter Scores'!F155</f>
        <v>887</v>
      </c>
      <c r="G13" s="11">
        <f>'Enter Scores'!G155</f>
        <v>801</v>
      </c>
      <c r="H13" s="11">
        <f>'Enter Scores'!K141</f>
        <v>2431</v>
      </c>
      <c r="I13" s="19"/>
      <c r="J13" s="11">
        <f>IF('Enter Scores'!D141=0, "", 'Enter Scores'!D141)</f>
        <v>167</v>
      </c>
      <c r="K13" s="11">
        <f>IF('Enter Scores'!E141=0, "", 'Enter Scores'!E141)</f>
        <v>163</v>
      </c>
      <c r="L13" s="11">
        <f>IF('Enter Scores'!F141=0, "", 'Enter Scores'!F141)</f>
        <v>201</v>
      </c>
      <c r="M13" s="11">
        <f>IF('Enter Scores'!G141=0, "", 'Enter Scores'!G141)</f>
        <v>156</v>
      </c>
      <c r="N13" s="11">
        <f>IF('Enter Scores'!H141=0, "", 'Enter Scores'!H141)</f>
        <v>183</v>
      </c>
      <c r="O13" s="11">
        <f>IF('Enter Scores'!I141=0, "", 'Enter Scores'!I141)</f>
        <v>147</v>
      </c>
      <c r="P13" s="11">
        <f>IF('Enter Scores'!J141=0, "", 'Enter Scores'!J141)</f>
        <v>1017</v>
      </c>
      <c r="Q13" s="11">
        <f>'Enter Scores'!L141</f>
        <v>3448</v>
      </c>
      <c r="R13">
        <f>IF(Q13&gt;=$Q$5, "", $Q$5-Q13)</f>
        <v>468</v>
      </c>
    </row>
    <row r="14" spans="1:18" ht="16.5" customHeight="1" x14ac:dyDescent="0.3">
      <c r="A14">
        <f>'Enter Scores'!A92</f>
        <v>488</v>
      </c>
      <c r="B14" t="str">
        <f>'Enter Scores'!$C$104</f>
        <v>Team</v>
      </c>
      <c r="C14" s="11">
        <f>RANK(Q14, $Q$2:$Q$16)</f>
        <v>13</v>
      </c>
      <c r="D14" s="9" t="str">
        <f>'Enter Scores'!A89</f>
        <v>EAST CANTON</v>
      </c>
      <c r="E14" s="11">
        <f>'Enter Scores'!E104</f>
        <v>671</v>
      </c>
      <c r="F14" s="11">
        <f>'Enter Scores'!F104</f>
        <v>748</v>
      </c>
      <c r="G14" s="11">
        <f>'Enter Scores'!G104</f>
        <v>787</v>
      </c>
      <c r="H14" s="11">
        <f>'Enter Scores'!K90</f>
        <v>2206</v>
      </c>
      <c r="I14" s="19"/>
      <c r="J14" s="11">
        <f>IF('Enter Scores'!D90=0, "", 'Enter Scores'!D90)</f>
        <v>192</v>
      </c>
      <c r="K14" s="11">
        <f>IF('Enter Scores'!E90=0, "", 'Enter Scores'!E90)</f>
        <v>147</v>
      </c>
      <c r="L14" s="11">
        <f>IF('Enter Scores'!F90=0, "", 'Enter Scores'!F90)</f>
        <v>156</v>
      </c>
      <c r="M14" s="11">
        <f>IF('Enter Scores'!G90=0, "", 'Enter Scores'!G90)</f>
        <v>147</v>
      </c>
      <c r="N14" s="11">
        <f>IF('Enter Scores'!H90=0, "", 'Enter Scores'!H90)</f>
        <v>152</v>
      </c>
      <c r="O14" s="11">
        <f>IF('Enter Scores'!I90=0, "", 'Enter Scores'!I90)</f>
        <v>181</v>
      </c>
      <c r="P14" s="11">
        <f>IF('Enter Scores'!J90=0, "", 'Enter Scores'!J90)</f>
        <v>975</v>
      </c>
      <c r="Q14" s="11">
        <f>'Enter Scores'!L90</f>
        <v>3181</v>
      </c>
      <c r="R14">
        <f>IF(Q14&gt;=$Q$5, "", $Q$5-Q14)</f>
        <v>735</v>
      </c>
    </row>
    <row r="15" spans="1:18" ht="16.5" customHeight="1" x14ac:dyDescent="0.3">
      <c r="A15">
        <f>'Enter Scores'!A7</f>
        <v>274</v>
      </c>
      <c r="B15" t="str">
        <f>'Enter Scores'!$C$19</f>
        <v>Team</v>
      </c>
      <c r="C15" s="11">
        <f>RANK(Q15, $Q$2:$Q$16)</f>
        <v>14</v>
      </c>
      <c r="D15" s="9" t="str">
        <f>'Enter Scores'!A4</f>
        <v>BUCHTEL</v>
      </c>
      <c r="E15" s="11">
        <f>'Enter Scores'!E19</f>
        <v>796</v>
      </c>
      <c r="F15" s="11">
        <f>'Enter Scores'!F19</f>
        <v>628</v>
      </c>
      <c r="G15" s="11">
        <f>'Enter Scores'!G19</f>
        <v>712</v>
      </c>
      <c r="H15" s="11">
        <f>'Enter Scores'!K5</f>
        <v>2136</v>
      </c>
      <c r="I15" s="19"/>
      <c r="J15" s="11">
        <f>IF('Enter Scores'!D5=0, "", 'Enter Scores'!D5)</f>
        <v>155</v>
      </c>
      <c r="K15" s="11">
        <f>IF('Enter Scores'!E5=0, "", 'Enter Scores'!E5)</f>
        <v>146</v>
      </c>
      <c r="L15" s="11">
        <f>IF('Enter Scores'!F5=0, "", 'Enter Scores'!F5)</f>
        <v>169</v>
      </c>
      <c r="M15" s="11">
        <f>IF('Enter Scores'!G5=0, "", 'Enter Scores'!G5)</f>
        <v>162</v>
      </c>
      <c r="N15" s="11">
        <f>IF('Enter Scores'!H5=0, "", 'Enter Scores'!H5)</f>
        <v>179</v>
      </c>
      <c r="O15" s="11">
        <f>IF('Enter Scores'!I5=0, "", 'Enter Scores'!I5)</f>
        <v>176</v>
      </c>
      <c r="P15" s="11">
        <f>IF('Enter Scores'!J5=0, "", 'Enter Scores'!J5)</f>
        <v>987</v>
      </c>
      <c r="Q15" s="11">
        <f>'Enter Scores'!L5</f>
        <v>3123</v>
      </c>
      <c r="R15">
        <f>IF(Q15&gt;=$Q$5, "", $Q$5-Q15)</f>
        <v>793</v>
      </c>
    </row>
    <row r="16" spans="1:18" ht="16.5" customHeight="1" x14ac:dyDescent="0.3">
      <c r="A16">
        <f>'Enter Scores'!A58</f>
        <v>440</v>
      </c>
      <c r="B16" t="str">
        <f>'Enter Scores'!$C$70</f>
        <v>Team</v>
      </c>
      <c r="C16" s="11">
        <f>RANK(Q16, $Q$2:$Q$16)</f>
        <v>15</v>
      </c>
      <c r="D16" s="9" t="str">
        <f>'Enter Scores'!A55</f>
        <v>CRESTWOOD</v>
      </c>
      <c r="E16" s="11">
        <f>'Enter Scores'!E70</f>
        <v>657</v>
      </c>
      <c r="F16" s="11">
        <f>'Enter Scores'!F70</f>
        <v>632</v>
      </c>
      <c r="G16" s="11">
        <f>'Enter Scores'!G70</f>
        <v>626</v>
      </c>
      <c r="H16" s="11">
        <f>'Enter Scores'!K56</f>
        <v>1915</v>
      </c>
      <c r="I16" s="19"/>
      <c r="J16" s="11">
        <f>IF('Enter Scores'!D56=0, "", 'Enter Scores'!D56)</f>
        <v>142</v>
      </c>
      <c r="K16" s="11">
        <f>IF('Enter Scores'!E56=0, "", 'Enter Scores'!E56)</f>
        <v>124</v>
      </c>
      <c r="L16" s="11">
        <f>IF('Enter Scores'!F56=0, "", 'Enter Scores'!F56)</f>
        <v>112</v>
      </c>
      <c r="M16" s="11">
        <f>IF('Enter Scores'!G56=0, "", 'Enter Scores'!G56)</f>
        <v>137</v>
      </c>
      <c r="N16" s="11">
        <f>IF('Enter Scores'!H56=0, "", 'Enter Scores'!H56)</f>
        <v>124</v>
      </c>
      <c r="O16" s="11">
        <f>IF('Enter Scores'!I56=0, "", 'Enter Scores'!I56)</f>
        <v>102</v>
      </c>
      <c r="P16" s="11">
        <f>IF('Enter Scores'!J56=0, "", 'Enter Scores'!J56)</f>
        <v>741</v>
      </c>
      <c r="Q16" s="11">
        <f>'Enter Scores'!L56</f>
        <v>2656</v>
      </c>
      <c r="R16">
        <f>IF(Q16&gt;=$Q$5, "", $Q$5-Q16)</f>
        <v>1260</v>
      </c>
    </row>
    <row r="17" spans="3:17" ht="15.6" x14ac:dyDescent="0.3">
      <c r="C17" s="94"/>
      <c r="D17" s="95"/>
      <c r="E17" s="94"/>
      <c r="F17" s="94"/>
      <c r="G17" s="94"/>
      <c r="H17" s="94"/>
      <c r="I17" s="96"/>
      <c r="J17" s="94"/>
      <c r="K17" s="94"/>
      <c r="L17" s="94"/>
      <c r="M17" s="94"/>
      <c r="N17" s="94"/>
      <c r="O17" s="94"/>
      <c r="P17" s="94"/>
      <c r="Q17" s="94"/>
    </row>
    <row r="18" spans="3:17" ht="15.6" x14ac:dyDescent="0.3">
      <c r="C18" s="71"/>
      <c r="D18" s="70"/>
      <c r="E18" s="71"/>
      <c r="F18" s="71"/>
      <c r="G18" s="71"/>
      <c r="H18" s="71"/>
      <c r="I18" s="69"/>
      <c r="J18" s="71"/>
      <c r="K18" s="71"/>
      <c r="L18" s="71"/>
      <c r="M18" s="71"/>
      <c r="N18" s="71"/>
      <c r="O18" s="71"/>
      <c r="P18" s="71"/>
      <c r="Q18" s="71"/>
    </row>
    <row r="19" spans="3:17" ht="15.6" x14ac:dyDescent="0.3">
      <c r="C19" s="57"/>
      <c r="D19" s="56" t="s">
        <v>65</v>
      </c>
      <c r="E19" s="59">
        <f>SUM(E2:E16)</f>
        <v>12933</v>
      </c>
      <c r="F19" s="59">
        <f>SUM(F2:F16)</f>
        <v>12840</v>
      </c>
      <c r="G19" s="59">
        <f>SUM(G2:G16)</f>
        <v>12884</v>
      </c>
      <c r="H19" s="59">
        <f>SUM(H2:H16)</f>
        <v>38657</v>
      </c>
      <c r="I19" s="58"/>
      <c r="J19" s="59">
        <f>SUM(J2:J16)</f>
        <v>2689</v>
      </c>
      <c r="K19" s="59">
        <f>SUM(K2:K16)</f>
        <v>2605</v>
      </c>
      <c r="L19" s="59">
        <f>SUM(L2:L16)</f>
        <v>2689</v>
      </c>
      <c r="M19" s="59">
        <f>SUM(M2:M16)</f>
        <v>2590</v>
      </c>
      <c r="N19" s="59">
        <f>SUM(N2:N16)</f>
        <v>2682</v>
      </c>
      <c r="O19" s="59">
        <f>SUM(O2:O16)</f>
        <v>2628</v>
      </c>
      <c r="P19" s="59">
        <f>SUM(P2:P16)</f>
        <v>15883</v>
      </c>
      <c r="Q19" s="59">
        <f>SUM(Q2:Q16)</f>
        <v>54540</v>
      </c>
    </row>
    <row r="20" spans="3:17" ht="15.6" x14ac:dyDescent="0.3">
      <c r="C20" s="57"/>
      <c r="D20" s="56" t="s">
        <v>66</v>
      </c>
      <c r="E20" s="60">
        <f>E19/COUNT($C$2:$C$16)</f>
        <v>862.2</v>
      </c>
      <c r="F20" s="60">
        <f>F19/COUNT($C$2:$C$16)</f>
        <v>856</v>
      </c>
      <c r="G20" s="60">
        <f>G19/COUNT($C$2:$C$16)</f>
        <v>858.93333333333328</v>
      </c>
      <c r="H20" s="60">
        <f>H19/COUNT($C$2:$C$16)</f>
        <v>2577.1333333333332</v>
      </c>
      <c r="I20" s="58"/>
      <c r="J20" s="60">
        <f>J19/COUNT($C$2:$C$16)</f>
        <v>179.26666666666668</v>
      </c>
      <c r="K20" s="60">
        <f>K19/COUNT($C$2:$C$16)</f>
        <v>173.66666666666666</v>
      </c>
      <c r="L20" s="60">
        <f>L19/COUNT($C$2:$C$16)</f>
        <v>179.26666666666668</v>
      </c>
      <c r="M20" s="60">
        <f>M19/COUNT($C$2:$C$16)</f>
        <v>172.66666666666666</v>
      </c>
      <c r="N20" s="60">
        <f>N19/COUNT($C$2:$C$16)</f>
        <v>178.8</v>
      </c>
      <c r="O20" s="60">
        <f>O19/COUNT($C$2:$C$16)</f>
        <v>175.2</v>
      </c>
      <c r="P20" s="60">
        <f>P19/COUNT($C$2:$C$16)</f>
        <v>1058.8666666666666</v>
      </c>
      <c r="Q20" s="60">
        <f>Q19/COUNT($C$2:$C$16)</f>
        <v>3636</v>
      </c>
    </row>
  </sheetData>
  <sortState xmlns:xlrd2="http://schemas.microsoft.com/office/spreadsheetml/2017/richdata2" ref="A2:R22">
    <sortCondition ref="C2:C22"/>
  </sortState>
  <printOptions horizontalCentered="1"/>
  <pageMargins left="0.2" right="0.2" top="1" bottom="0.75" header="0.3" footer="0.3"/>
  <pageSetup scale="89" orientation="landscape" horizontalDpi="4294967293" r:id="rId1"/>
  <headerFooter>
    <oddHeader>&amp;C&amp;"-,Bold"OHSAA Boys Division II Sectional Bowling Tournament - Spins Bowl
&amp;12Team Results - February 9, 2024&amp;11
&amp;10Top 4 teams advance to the District Tournament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zoomScaleNormal="100" workbookViewId="0">
      <selection sqref="A1:XFD1048576"/>
    </sheetView>
  </sheetViews>
  <sheetFormatPr defaultRowHeight="14.4" x14ac:dyDescent="0.3"/>
  <cols>
    <col min="1" max="1" width="6.33203125" bestFit="1" customWidth="1"/>
    <col min="2" max="2" width="30.5546875" bestFit="1" customWidth="1"/>
    <col min="3" max="5" width="8.33203125" bestFit="1" customWidth="1"/>
    <col min="6" max="6" width="11.5546875" bestFit="1" customWidth="1"/>
    <col min="7" max="7" width="3.6640625" customWidth="1"/>
    <col min="8" max="13" width="8.33203125" bestFit="1" customWidth="1"/>
    <col min="14" max="14" width="6.5546875" bestFit="1" customWidth="1"/>
    <col min="15" max="15" width="6.33203125" bestFit="1" customWidth="1"/>
    <col min="16" max="16" width="7.33203125" bestFit="1" customWidth="1"/>
  </cols>
  <sheetData>
    <row r="1" spans="1:16" ht="31.2" x14ac:dyDescent="0.3">
      <c r="A1" s="16" t="s">
        <v>22</v>
      </c>
      <c r="B1" s="17" t="s">
        <v>0</v>
      </c>
      <c r="C1" s="16" t="s">
        <v>2</v>
      </c>
      <c r="D1" s="16" t="s">
        <v>3</v>
      </c>
      <c r="E1" s="16" t="s">
        <v>4</v>
      </c>
      <c r="F1" s="18" t="s">
        <v>23</v>
      </c>
      <c r="G1" s="17"/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26</v>
      </c>
      <c r="N1" s="18" t="s">
        <v>24</v>
      </c>
      <c r="O1" s="18" t="s">
        <v>25</v>
      </c>
      <c r="P1" s="18" t="s">
        <v>76</v>
      </c>
    </row>
    <row r="2" spans="1:16" ht="15.6" x14ac:dyDescent="0.3">
      <c r="A2" s="79">
        <f>'Results - Sort Teams'!C2</f>
        <v>1</v>
      </c>
      <c r="B2" s="79" t="str">
        <f>IF('Results - Sort Teams'!D2=0, "", 'Results - Sort Teams'!D2)</f>
        <v>UNITED</v>
      </c>
      <c r="C2" s="79">
        <f>IF('Results - Sort Teams'!E2="Error", "",'Results - Sort Teams'!E2)</f>
        <v>970</v>
      </c>
      <c r="D2" s="79">
        <f>IF('Results - Sort Teams'!F2="Error", "",'Results - Sort Teams'!F2)</f>
        <v>980</v>
      </c>
      <c r="E2" s="79">
        <f>IF('Results - Sort Teams'!G2="Error", "",'Results - Sort Teams'!G2)</f>
        <v>940</v>
      </c>
      <c r="F2" s="79">
        <f>IF('Results - Sort Teams'!H2=0,"", 'Results - Sort Teams'!H2)</f>
        <v>2890</v>
      </c>
      <c r="G2" s="75"/>
      <c r="H2" s="79">
        <f>IF('Results - Sort Teams'!J2=0,"", 'Results - Sort Teams'!J2)</f>
        <v>221</v>
      </c>
      <c r="I2" s="79">
        <f>IF('Results - Sort Teams'!K2=0,"", 'Results - Sort Teams'!K2)</f>
        <v>191</v>
      </c>
      <c r="J2" s="79">
        <f>IF('Results - Sort Teams'!L2=0,"", 'Results - Sort Teams'!L2)</f>
        <v>198</v>
      </c>
      <c r="K2" s="79">
        <f>IF('Results - Sort Teams'!M2=0,"", 'Results - Sort Teams'!M2)</f>
        <v>209</v>
      </c>
      <c r="L2" s="79">
        <f>IF('Results - Sort Teams'!N2=0,"", 'Results - Sort Teams'!N2)</f>
        <v>193</v>
      </c>
      <c r="M2" s="79">
        <f>IF('Results - Sort Teams'!O2=0,"", 'Results - Sort Teams'!O2)</f>
        <v>180</v>
      </c>
      <c r="N2" s="79">
        <f>IF('Results - Sort Teams'!P2=0,"", 'Results - Sort Teams'!P2)</f>
        <v>1192</v>
      </c>
      <c r="O2" s="79">
        <f>IF('Results - Sort Teams'!Q2=0,"", 'Results - Sort Teams'!Q2)</f>
        <v>4082</v>
      </c>
      <c r="P2" s="81" t="str">
        <f>IF('Results - Sort Teams'!R2=0,"", 'Results - Sort Teams'!R2)</f>
        <v/>
      </c>
    </row>
    <row r="3" spans="1:16" ht="15.6" x14ac:dyDescent="0.3">
      <c r="A3" s="79">
        <f>'Results - Sort Teams'!C3</f>
        <v>2</v>
      </c>
      <c r="B3" s="79" t="str">
        <f>IF('Results - Sort Teams'!D3=0, "", 'Results - Sort Teams'!D3)</f>
        <v>SPRINGFIELD</v>
      </c>
      <c r="C3" s="79">
        <f>IF('Results - Sort Teams'!E3="Error", "",'Results - Sort Teams'!E3)</f>
        <v>867</v>
      </c>
      <c r="D3" s="79">
        <f>IF('Results - Sort Teams'!F3="Error", "",'Results - Sort Teams'!F3)</f>
        <v>978</v>
      </c>
      <c r="E3" s="79">
        <f>IF('Results - Sort Teams'!G3="Error", "",'Results - Sort Teams'!G3)</f>
        <v>899</v>
      </c>
      <c r="F3" s="79">
        <f>IF('Results - Sort Teams'!H3=0,"", 'Results - Sort Teams'!H3)</f>
        <v>2744</v>
      </c>
      <c r="G3" s="75"/>
      <c r="H3" s="79">
        <f>IF('Results - Sort Teams'!J3=0,"", 'Results - Sort Teams'!J3)</f>
        <v>266</v>
      </c>
      <c r="I3" s="79">
        <f>IF('Results - Sort Teams'!K3=0,"", 'Results - Sort Teams'!K3)</f>
        <v>221</v>
      </c>
      <c r="J3" s="79">
        <f>IF('Results - Sort Teams'!L3=0,"", 'Results - Sort Teams'!L3)</f>
        <v>171</v>
      </c>
      <c r="K3" s="79">
        <f>IF('Results - Sort Teams'!M3=0,"", 'Results - Sort Teams'!M3)</f>
        <v>225</v>
      </c>
      <c r="L3" s="79">
        <f>IF('Results - Sort Teams'!N3=0,"", 'Results - Sort Teams'!N3)</f>
        <v>196</v>
      </c>
      <c r="M3" s="79">
        <f>IF('Results - Sort Teams'!O3=0,"", 'Results - Sort Teams'!O3)</f>
        <v>213</v>
      </c>
      <c r="N3" s="79">
        <f>IF('Results - Sort Teams'!P3=0,"", 'Results - Sort Teams'!P3)</f>
        <v>1292</v>
      </c>
      <c r="O3" s="79">
        <f>IF('Results - Sort Teams'!Q3=0,"", 'Results - Sort Teams'!Q3)</f>
        <v>4036</v>
      </c>
      <c r="P3" s="81" t="str">
        <f>IF('Results - Sort Teams'!R3=0,"", 'Results - Sort Teams'!R3)</f>
        <v/>
      </c>
    </row>
    <row r="4" spans="1:16" ht="15.6" x14ac:dyDescent="0.3">
      <c r="A4" s="79">
        <f>'Results - Sort Teams'!C4</f>
        <v>3</v>
      </c>
      <c r="B4" s="79" t="str">
        <f>IF('Results - Sort Teams'!D4=0, "", 'Results - Sort Teams'!D4)</f>
        <v>ROOTSTOWN</v>
      </c>
      <c r="C4" s="79">
        <f>IF('Results - Sort Teams'!E4="Error", "",'Results - Sort Teams'!E4)</f>
        <v>973</v>
      </c>
      <c r="D4" s="79">
        <f>IF('Results - Sort Teams'!F4="Error", "",'Results - Sort Teams'!F4)</f>
        <v>976</v>
      </c>
      <c r="E4" s="79">
        <f>IF('Results - Sort Teams'!G4="Error", "",'Results - Sort Teams'!G4)</f>
        <v>927</v>
      </c>
      <c r="F4" s="79">
        <f>IF('Results - Sort Teams'!H4=0,"", 'Results - Sort Teams'!H4)</f>
        <v>2876</v>
      </c>
      <c r="G4" s="75"/>
      <c r="H4" s="79">
        <f>IF('Results - Sort Teams'!J4=0,"", 'Results - Sort Teams'!J4)</f>
        <v>188</v>
      </c>
      <c r="I4" s="79">
        <f>IF('Results - Sort Teams'!K4=0,"", 'Results - Sort Teams'!K4)</f>
        <v>225</v>
      </c>
      <c r="J4" s="79">
        <f>IF('Results - Sort Teams'!L4=0,"", 'Results - Sort Teams'!L4)</f>
        <v>226</v>
      </c>
      <c r="K4" s="79">
        <f>IF('Results - Sort Teams'!M4=0,"", 'Results - Sort Teams'!M4)</f>
        <v>201</v>
      </c>
      <c r="L4" s="79">
        <f>IF('Results - Sort Teams'!N4=0,"", 'Results - Sort Teams'!N4)</f>
        <v>168</v>
      </c>
      <c r="M4" s="79">
        <f>IF('Results - Sort Teams'!O4=0,"", 'Results - Sort Teams'!O4)</f>
        <v>151</v>
      </c>
      <c r="N4" s="79">
        <f>IF('Results - Sort Teams'!P4=0,"", 'Results - Sort Teams'!P4)</f>
        <v>1159</v>
      </c>
      <c r="O4" s="79">
        <f>IF('Results - Sort Teams'!Q4=0,"", 'Results - Sort Teams'!Q4)</f>
        <v>4035</v>
      </c>
      <c r="P4" s="81" t="str">
        <f>IF('Results - Sort Teams'!R4=0,"", 'Results - Sort Teams'!R4)</f>
        <v/>
      </c>
    </row>
    <row r="5" spans="1:16" ht="16.2" thickBot="1" x14ac:dyDescent="0.35">
      <c r="A5" s="83">
        <f>'Results - Sort Teams'!C5</f>
        <v>4</v>
      </c>
      <c r="B5" s="83" t="str">
        <f>IF('Results - Sort Teams'!D5=0, "", 'Results - Sort Teams'!D5)</f>
        <v>TRIWAY</v>
      </c>
      <c r="C5" s="83">
        <f>IF('Results - Sort Teams'!E5="Error", "",'Results - Sort Teams'!E5)</f>
        <v>963</v>
      </c>
      <c r="D5" s="83">
        <f>IF('Results - Sort Teams'!F5="Error", "",'Results - Sort Teams'!F5)</f>
        <v>883</v>
      </c>
      <c r="E5" s="83">
        <f>IF('Results - Sort Teams'!G5="Error", "",'Results - Sort Teams'!G5)</f>
        <v>956</v>
      </c>
      <c r="F5" s="83">
        <f>IF('Results - Sort Teams'!H5=0,"", 'Results - Sort Teams'!H5)</f>
        <v>2802</v>
      </c>
      <c r="G5" s="84"/>
      <c r="H5" s="83">
        <f>IF('Results - Sort Teams'!J5=0,"", 'Results - Sort Teams'!J5)</f>
        <v>195</v>
      </c>
      <c r="I5" s="83">
        <f>IF('Results - Sort Teams'!K5=0,"", 'Results - Sort Teams'!K5)</f>
        <v>181</v>
      </c>
      <c r="J5" s="83">
        <f>IF('Results - Sort Teams'!L5=0,"", 'Results - Sort Teams'!L5)</f>
        <v>184</v>
      </c>
      <c r="K5" s="83">
        <f>IF('Results - Sort Teams'!M5=0,"", 'Results - Sort Teams'!M5)</f>
        <v>187</v>
      </c>
      <c r="L5" s="83">
        <f>IF('Results - Sort Teams'!N5=0,"", 'Results - Sort Teams'!N5)</f>
        <v>175</v>
      </c>
      <c r="M5" s="83">
        <f>IF('Results - Sort Teams'!O5=0,"", 'Results - Sort Teams'!O5)</f>
        <v>192</v>
      </c>
      <c r="N5" s="83">
        <f>IF('Results - Sort Teams'!P5=0,"", 'Results - Sort Teams'!P5)</f>
        <v>1114</v>
      </c>
      <c r="O5" s="83">
        <f>IF('Results - Sort Teams'!Q5=0,"", 'Results - Sort Teams'!Q5)</f>
        <v>3916</v>
      </c>
      <c r="P5" s="81" t="str">
        <f>IF('Results - Sort Teams'!R5=0,"", 'Results - Sort Teams'!R5)</f>
        <v/>
      </c>
    </row>
    <row r="6" spans="1:16" ht="16.2" thickTop="1" x14ac:dyDescent="0.3">
      <c r="A6" s="66">
        <f>'Results - Sort Teams'!C6</f>
        <v>4</v>
      </c>
      <c r="B6" s="66" t="str">
        <f>IF('Results - Sort Teams'!D6=0, "", 'Results - Sort Teams'!D6)</f>
        <v>WOODRIDGE</v>
      </c>
      <c r="C6" s="66">
        <f>IF('Results - Sort Teams'!E6="Error", "",'Results - Sort Teams'!E6)</f>
        <v>964</v>
      </c>
      <c r="D6" s="66">
        <f>IF('Results - Sort Teams'!F6="Error", "",'Results - Sort Teams'!F6)</f>
        <v>967</v>
      </c>
      <c r="E6" s="66">
        <f>IF('Results - Sort Teams'!G6="Error", "",'Results - Sort Teams'!G6)</f>
        <v>885</v>
      </c>
      <c r="F6" s="66">
        <f>IF('Results - Sort Teams'!H6=0,"", 'Results - Sort Teams'!H6)</f>
        <v>2816</v>
      </c>
      <c r="G6" s="65"/>
      <c r="H6" s="66">
        <f>IF('Results - Sort Teams'!J6=0,"", 'Results - Sort Teams'!J6)</f>
        <v>178</v>
      </c>
      <c r="I6" s="66">
        <f>IF('Results - Sort Teams'!K6=0,"", 'Results - Sort Teams'!K6)</f>
        <v>210</v>
      </c>
      <c r="J6" s="66">
        <f>IF('Results - Sort Teams'!L6=0,"", 'Results - Sort Teams'!L6)</f>
        <v>184</v>
      </c>
      <c r="K6" s="66">
        <f>IF('Results - Sort Teams'!M6=0,"", 'Results - Sort Teams'!M6)</f>
        <v>158</v>
      </c>
      <c r="L6" s="66">
        <f>IF('Results - Sort Teams'!N6=0,"", 'Results - Sort Teams'!N6)</f>
        <v>158</v>
      </c>
      <c r="M6" s="66">
        <f>IF('Results - Sort Teams'!O6=0,"", 'Results - Sort Teams'!O6)</f>
        <v>212</v>
      </c>
      <c r="N6" s="66">
        <f>IF('Results - Sort Teams'!P6=0,"", 'Results - Sort Teams'!P6)</f>
        <v>1100</v>
      </c>
      <c r="O6" s="66">
        <f>IF('Results - Sort Teams'!Q6=0,"", 'Results - Sort Teams'!Q6)</f>
        <v>3916</v>
      </c>
      <c r="P6" s="81" t="str">
        <f>IF('Results - Sort Teams'!R6=0,"", 'Results - Sort Teams'!R6)</f>
        <v/>
      </c>
    </row>
    <row r="7" spans="1:16" ht="15.6" x14ac:dyDescent="0.3">
      <c r="A7" s="79">
        <f>'Results - Sort Teams'!C7</f>
        <v>6</v>
      </c>
      <c r="B7" s="79" t="str">
        <f>IF('Results - Sort Teams'!D7=0, "", 'Results - Sort Teams'!D7)</f>
        <v>RAVENNA</v>
      </c>
      <c r="C7" s="79">
        <f>IF('Results - Sort Teams'!E7="Error", "",'Results - Sort Teams'!E7)</f>
        <v>909</v>
      </c>
      <c r="D7" s="79">
        <f>IF('Results - Sort Teams'!F7="Error", "",'Results - Sort Teams'!F7)</f>
        <v>921</v>
      </c>
      <c r="E7" s="79">
        <f>IF('Results - Sort Teams'!G7="Error", "",'Results - Sort Teams'!G7)</f>
        <v>940</v>
      </c>
      <c r="F7" s="79">
        <f>IF('Results - Sort Teams'!H7=0,"", 'Results - Sort Teams'!H7)</f>
        <v>2770</v>
      </c>
      <c r="G7" s="75"/>
      <c r="H7" s="79">
        <f>IF('Results - Sort Teams'!J7=0,"", 'Results - Sort Teams'!J7)</f>
        <v>174</v>
      </c>
      <c r="I7" s="79">
        <f>IF('Results - Sort Teams'!K7=0,"", 'Results - Sort Teams'!K7)</f>
        <v>163</v>
      </c>
      <c r="J7" s="79">
        <f>IF('Results - Sort Teams'!L7=0,"", 'Results - Sort Teams'!L7)</f>
        <v>196</v>
      </c>
      <c r="K7" s="79">
        <f>IF('Results - Sort Teams'!M7=0,"", 'Results - Sort Teams'!M7)</f>
        <v>156</v>
      </c>
      <c r="L7" s="79">
        <f>IF('Results - Sort Teams'!N7=0,"", 'Results - Sort Teams'!N7)</f>
        <v>213</v>
      </c>
      <c r="M7" s="79">
        <f>IF('Results - Sort Teams'!O7=0,"", 'Results - Sort Teams'!O7)</f>
        <v>201</v>
      </c>
      <c r="N7" s="79">
        <f>IF('Results - Sort Teams'!P7=0,"", 'Results - Sort Teams'!P7)</f>
        <v>1103</v>
      </c>
      <c r="O7" s="79">
        <f>IF('Results - Sort Teams'!Q7=0,"", 'Results - Sort Teams'!Q7)</f>
        <v>3873</v>
      </c>
      <c r="P7" s="81">
        <f>IF('Results - Sort Teams'!R7=0,"", 'Results - Sort Teams'!R7)</f>
        <v>43</v>
      </c>
    </row>
    <row r="8" spans="1:16" ht="15.6" x14ac:dyDescent="0.3">
      <c r="A8" s="79">
        <f>'Results - Sort Teams'!C8</f>
        <v>7</v>
      </c>
      <c r="B8" s="79" t="str">
        <f>IF('Results - Sort Teams'!D8=0, "", 'Results - Sort Teams'!D8)</f>
        <v>FIELD</v>
      </c>
      <c r="C8" s="79">
        <f>IF('Results - Sort Teams'!E8="Error", "",'Results - Sort Teams'!E8)</f>
        <v>906</v>
      </c>
      <c r="D8" s="79">
        <f>IF('Results - Sort Teams'!F8="Error", "",'Results - Sort Teams'!F8)</f>
        <v>891</v>
      </c>
      <c r="E8" s="79">
        <f>IF('Results - Sort Teams'!G8="Error", "",'Results - Sort Teams'!G8)</f>
        <v>926</v>
      </c>
      <c r="F8" s="79">
        <f>IF('Results - Sort Teams'!H8=0,"", 'Results - Sort Teams'!H8)</f>
        <v>2723</v>
      </c>
      <c r="G8" s="75"/>
      <c r="H8" s="79">
        <f>IF('Results - Sort Teams'!J8=0,"", 'Results - Sort Teams'!J8)</f>
        <v>191</v>
      </c>
      <c r="I8" s="79">
        <f>IF('Results - Sort Teams'!K8=0,"", 'Results - Sort Teams'!K8)</f>
        <v>163</v>
      </c>
      <c r="J8" s="79">
        <f>IF('Results - Sort Teams'!L8=0,"", 'Results - Sort Teams'!L8)</f>
        <v>163</v>
      </c>
      <c r="K8" s="79">
        <f>IF('Results - Sort Teams'!M8=0,"", 'Results - Sort Teams'!M8)</f>
        <v>159</v>
      </c>
      <c r="L8" s="79">
        <f>IF('Results - Sort Teams'!N8=0,"", 'Results - Sort Teams'!N8)</f>
        <v>223</v>
      </c>
      <c r="M8" s="79">
        <f>IF('Results - Sort Teams'!O8=0,"", 'Results - Sort Teams'!O8)</f>
        <v>172</v>
      </c>
      <c r="N8" s="79">
        <f>IF('Results - Sort Teams'!P8=0,"", 'Results - Sort Teams'!P8)</f>
        <v>1071</v>
      </c>
      <c r="O8" s="79">
        <f>IF('Results - Sort Teams'!Q8=0,"", 'Results - Sort Teams'!Q8)</f>
        <v>3794</v>
      </c>
      <c r="P8" s="81">
        <f>IF('Results - Sort Teams'!R8=0,"", 'Results - Sort Teams'!R8)</f>
        <v>122</v>
      </c>
    </row>
    <row r="9" spans="1:16" ht="15.6" x14ac:dyDescent="0.3">
      <c r="A9" s="79">
        <f>'Results - Sort Teams'!C9</f>
        <v>8</v>
      </c>
      <c r="B9" s="79" t="str">
        <f>IF('Results - Sort Teams'!D9=0, "", 'Results - Sort Teams'!D9)</f>
        <v>GARFIELD</v>
      </c>
      <c r="C9" s="79">
        <f>IF('Results - Sort Teams'!E9="Error", "",'Results - Sort Teams'!E9)</f>
        <v>905</v>
      </c>
      <c r="D9" s="79">
        <f>IF('Results - Sort Teams'!F9="Error", "",'Results - Sort Teams'!F9)</f>
        <v>929</v>
      </c>
      <c r="E9" s="79">
        <f>IF('Results - Sort Teams'!G9="Error", "",'Results - Sort Teams'!G9)</f>
        <v>855</v>
      </c>
      <c r="F9" s="79">
        <f>IF('Results - Sort Teams'!H9=0,"", 'Results - Sort Teams'!H9)</f>
        <v>2689</v>
      </c>
      <c r="G9" s="75"/>
      <c r="H9" s="79">
        <f>IF('Results - Sort Teams'!J9=0,"", 'Results - Sort Teams'!J9)</f>
        <v>170</v>
      </c>
      <c r="I9" s="79">
        <f>IF('Results - Sort Teams'!K9=0,"", 'Results - Sort Teams'!K9)</f>
        <v>162</v>
      </c>
      <c r="J9" s="79">
        <f>IF('Results - Sort Teams'!L9=0,"", 'Results - Sort Teams'!L9)</f>
        <v>211</v>
      </c>
      <c r="K9" s="79">
        <f>IF('Results - Sort Teams'!M9=0,"", 'Results - Sort Teams'!M9)</f>
        <v>155</v>
      </c>
      <c r="L9" s="79">
        <f>IF('Results - Sort Teams'!N9=0,"", 'Results - Sort Teams'!N9)</f>
        <v>189</v>
      </c>
      <c r="M9" s="79">
        <f>IF('Results - Sort Teams'!O9=0,"", 'Results - Sort Teams'!O9)</f>
        <v>201</v>
      </c>
      <c r="N9" s="79">
        <f>IF('Results - Sort Teams'!P9=0,"", 'Results - Sort Teams'!P9)</f>
        <v>1088</v>
      </c>
      <c r="O9" s="79">
        <f>IF('Results - Sort Teams'!Q9=0,"", 'Results - Sort Teams'!Q9)</f>
        <v>3777</v>
      </c>
      <c r="P9" s="81">
        <f>IF('Results - Sort Teams'!R9=0,"", 'Results - Sort Teams'!R9)</f>
        <v>139</v>
      </c>
    </row>
    <row r="10" spans="1:16" ht="15.6" x14ac:dyDescent="0.3">
      <c r="A10" s="79">
        <f>'Results - Sort Teams'!C10</f>
        <v>9</v>
      </c>
      <c r="B10" s="79" t="str">
        <f>IF('Results - Sort Teams'!D10=0, "", 'Results - Sort Teams'!D10)</f>
        <v>CANTON CENTRAL CATHOLIC</v>
      </c>
      <c r="C10" s="79">
        <f>IF('Results - Sort Teams'!E10="Error", "",'Results - Sort Teams'!E10)</f>
        <v>975</v>
      </c>
      <c r="D10" s="79">
        <f>IF('Results - Sort Teams'!F10="Error", "",'Results - Sort Teams'!F10)</f>
        <v>770</v>
      </c>
      <c r="E10" s="79">
        <f>IF('Results - Sort Teams'!G10="Error", "",'Results - Sort Teams'!G10)</f>
        <v>876</v>
      </c>
      <c r="F10" s="79">
        <f>IF('Results - Sort Teams'!H10=0,"", 'Results - Sort Teams'!H10)</f>
        <v>2621</v>
      </c>
      <c r="G10" s="75"/>
      <c r="H10" s="79">
        <f>IF('Results - Sort Teams'!J10=0,"", 'Results - Sort Teams'!J10)</f>
        <v>130</v>
      </c>
      <c r="I10" s="79">
        <f>IF('Results - Sort Teams'!K10=0,"", 'Results - Sort Teams'!K10)</f>
        <v>180</v>
      </c>
      <c r="J10" s="79">
        <f>IF('Results - Sort Teams'!L10=0,"", 'Results - Sort Teams'!L10)</f>
        <v>200</v>
      </c>
      <c r="K10" s="79">
        <f>IF('Results - Sort Teams'!M10=0,"", 'Results - Sort Teams'!M10)</f>
        <v>170</v>
      </c>
      <c r="L10" s="79">
        <f>IF('Results - Sort Teams'!N10=0,"", 'Results - Sort Teams'!N10)</f>
        <v>173</v>
      </c>
      <c r="M10" s="79">
        <f>IF('Results - Sort Teams'!O10=0,"", 'Results - Sort Teams'!O10)</f>
        <v>197</v>
      </c>
      <c r="N10" s="79">
        <f>IF('Results - Sort Teams'!P10=0,"", 'Results - Sort Teams'!P10)</f>
        <v>1050</v>
      </c>
      <c r="O10" s="79">
        <f>IF('Results - Sort Teams'!Q10=0,"", 'Results - Sort Teams'!Q10)</f>
        <v>3671</v>
      </c>
      <c r="P10" s="81">
        <f>IF('Results - Sort Teams'!R10=0,"", 'Results - Sort Teams'!R10)</f>
        <v>245</v>
      </c>
    </row>
    <row r="11" spans="1:16" ht="15.6" x14ac:dyDescent="0.3">
      <c r="A11" s="79">
        <f>'Results - Sort Teams'!C11</f>
        <v>10</v>
      </c>
      <c r="B11" s="79" t="str">
        <f>IF('Results - Sort Teams'!D11=0, "", 'Results - Sort Teams'!D11)</f>
        <v>CUY. VALLEY CHRISTIAN ACAD.</v>
      </c>
      <c r="C11" s="79">
        <f>IF('Results - Sort Teams'!E11="Error", "",'Results - Sort Teams'!E11)</f>
        <v>864</v>
      </c>
      <c r="D11" s="79">
        <f>IF('Results - Sort Teams'!F11="Error", "",'Results - Sort Teams'!F11)</f>
        <v>881</v>
      </c>
      <c r="E11" s="79">
        <f>IF('Results - Sort Teams'!G11="Error", "",'Results - Sort Teams'!G11)</f>
        <v>808</v>
      </c>
      <c r="F11" s="79">
        <f>IF('Results - Sort Teams'!H11=0,"", 'Results - Sort Teams'!H11)</f>
        <v>2553</v>
      </c>
      <c r="G11" s="75"/>
      <c r="H11" s="79">
        <f>IF('Results - Sort Teams'!J11=0,"", 'Results - Sort Teams'!J11)</f>
        <v>175</v>
      </c>
      <c r="I11" s="79">
        <f>IF('Results - Sort Teams'!K11=0,"", 'Results - Sort Teams'!K11)</f>
        <v>158</v>
      </c>
      <c r="J11" s="79">
        <f>IF('Results - Sort Teams'!L11=0,"", 'Results - Sort Teams'!L11)</f>
        <v>170</v>
      </c>
      <c r="K11" s="79">
        <f>IF('Results - Sort Teams'!M11=0,"", 'Results - Sort Teams'!M11)</f>
        <v>180</v>
      </c>
      <c r="L11" s="79">
        <f>IF('Results - Sort Teams'!N11=0,"", 'Results - Sort Teams'!N11)</f>
        <v>172</v>
      </c>
      <c r="M11" s="79">
        <f>IF('Results - Sort Teams'!O11=0,"", 'Results - Sort Teams'!O11)</f>
        <v>158</v>
      </c>
      <c r="N11" s="79">
        <f>IF('Results - Sort Teams'!P11=0,"", 'Results - Sort Teams'!P11)</f>
        <v>1013</v>
      </c>
      <c r="O11" s="79">
        <f>IF('Results - Sort Teams'!Q11=0,"", 'Results - Sort Teams'!Q11)</f>
        <v>3566</v>
      </c>
      <c r="P11" s="81">
        <f>IF('Results - Sort Teams'!R11=0,"", 'Results - Sort Teams'!R11)</f>
        <v>350</v>
      </c>
    </row>
    <row r="12" spans="1:16" ht="15.6" x14ac:dyDescent="0.3">
      <c r="A12" s="79">
        <f>'Results - Sort Teams'!C12</f>
        <v>11</v>
      </c>
      <c r="B12" s="79" t="str">
        <f>IF('Results - Sort Teams'!D12=0, "", 'Results - Sort Teams'!D12)</f>
        <v>CANTON SOUTH</v>
      </c>
      <c r="C12" s="79">
        <f>IF('Results - Sort Teams'!E12="Error", "",'Results - Sort Teams'!E12)</f>
        <v>770</v>
      </c>
      <c r="D12" s="79">
        <f>IF('Results - Sort Teams'!F12="Error", "",'Results - Sort Teams'!F12)</f>
        <v>769</v>
      </c>
      <c r="E12" s="79">
        <f>IF('Results - Sort Teams'!G12="Error", "",'Results - Sort Teams'!G12)</f>
        <v>946</v>
      </c>
      <c r="F12" s="79">
        <f>IF('Results - Sort Teams'!H12=0,"", 'Results - Sort Teams'!H12)</f>
        <v>2485</v>
      </c>
      <c r="G12" s="75"/>
      <c r="H12" s="79">
        <f>IF('Results - Sort Teams'!J12=0,"", 'Results - Sort Teams'!J12)</f>
        <v>145</v>
      </c>
      <c r="I12" s="79">
        <f>IF('Results - Sort Teams'!K12=0,"", 'Results - Sort Teams'!K12)</f>
        <v>171</v>
      </c>
      <c r="J12" s="79">
        <f>IF('Results - Sort Teams'!L12=0,"", 'Results - Sort Teams'!L12)</f>
        <v>148</v>
      </c>
      <c r="K12" s="79">
        <f>IF('Results - Sort Teams'!M12=0,"", 'Results - Sort Teams'!M12)</f>
        <v>188</v>
      </c>
      <c r="L12" s="79">
        <f>IF('Results - Sort Teams'!N12=0,"", 'Results - Sort Teams'!N12)</f>
        <v>184</v>
      </c>
      <c r="M12" s="79">
        <f>IF('Results - Sort Teams'!O12=0,"", 'Results - Sort Teams'!O12)</f>
        <v>145</v>
      </c>
      <c r="N12" s="79">
        <f>IF('Results - Sort Teams'!P12=0,"", 'Results - Sort Teams'!P12)</f>
        <v>981</v>
      </c>
      <c r="O12" s="79">
        <f>IF('Results - Sort Teams'!Q12=0,"", 'Results - Sort Teams'!Q12)</f>
        <v>3466</v>
      </c>
      <c r="P12" s="81">
        <f>IF('Results - Sort Teams'!R12=0,"", 'Results - Sort Teams'!R12)</f>
        <v>450</v>
      </c>
    </row>
    <row r="13" spans="1:16" ht="15.6" x14ac:dyDescent="0.3">
      <c r="A13" s="79">
        <f>'Results - Sort Teams'!C13</f>
        <v>12</v>
      </c>
      <c r="B13" s="79" t="str">
        <f>IF('Results - Sort Teams'!D13=0, "", 'Results - Sort Teams'!D13)</f>
        <v>LAKE CENTER CHRISTIAN</v>
      </c>
      <c r="C13" s="79">
        <f>IF('Results - Sort Teams'!E13="Error", "",'Results - Sort Teams'!E13)</f>
        <v>743</v>
      </c>
      <c r="D13" s="79">
        <f>IF('Results - Sort Teams'!F13="Error", "",'Results - Sort Teams'!F13)</f>
        <v>887</v>
      </c>
      <c r="E13" s="79">
        <f>IF('Results - Sort Teams'!G13="Error", "",'Results - Sort Teams'!G13)</f>
        <v>801</v>
      </c>
      <c r="F13" s="79">
        <f>IF('Results - Sort Teams'!H13=0,"", 'Results - Sort Teams'!H13)</f>
        <v>2431</v>
      </c>
      <c r="G13" s="75"/>
      <c r="H13" s="79">
        <f>IF('Results - Sort Teams'!J13=0,"", 'Results - Sort Teams'!J13)</f>
        <v>167</v>
      </c>
      <c r="I13" s="79">
        <f>IF('Results - Sort Teams'!K13=0,"", 'Results - Sort Teams'!K13)</f>
        <v>163</v>
      </c>
      <c r="J13" s="79">
        <f>IF('Results - Sort Teams'!L13=0,"", 'Results - Sort Teams'!L13)</f>
        <v>201</v>
      </c>
      <c r="K13" s="79">
        <f>IF('Results - Sort Teams'!M13=0,"", 'Results - Sort Teams'!M13)</f>
        <v>156</v>
      </c>
      <c r="L13" s="79">
        <f>IF('Results - Sort Teams'!N13=0,"", 'Results - Sort Teams'!N13)</f>
        <v>183</v>
      </c>
      <c r="M13" s="79">
        <f>IF('Results - Sort Teams'!O13=0,"", 'Results - Sort Teams'!O13)</f>
        <v>147</v>
      </c>
      <c r="N13" s="79">
        <f>IF('Results - Sort Teams'!P13=0,"", 'Results - Sort Teams'!P13)</f>
        <v>1017</v>
      </c>
      <c r="O13" s="79">
        <f>IF('Results - Sort Teams'!Q13=0,"", 'Results - Sort Teams'!Q13)</f>
        <v>3448</v>
      </c>
      <c r="P13" s="81">
        <f>IF('Results - Sort Teams'!R13=0,"", 'Results - Sort Teams'!R13)</f>
        <v>468</v>
      </c>
    </row>
    <row r="14" spans="1:16" ht="15.6" x14ac:dyDescent="0.3">
      <c r="A14" s="79">
        <f>'Results - Sort Teams'!C14</f>
        <v>13</v>
      </c>
      <c r="B14" s="79" t="str">
        <f>IF('Results - Sort Teams'!D14=0, "", 'Results - Sort Teams'!D14)</f>
        <v>EAST CANTON</v>
      </c>
      <c r="C14" s="79">
        <f>IF('Results - Sort Teams'!E14="Error", "",'Results - Sort Teams'!E14)</f>
        <v>671</v>
      </c>
      <c r="D14" s="79">
        <f>IF('Results - Sort Teams'!F14="Error", "",'Results - Sort Teams'!F14)</f>
        <v>748</v>
      </c>
      <c r="E14" s="79">
        <f>IF('Results - Sort Teams'!G14="Error", "",'Results - Sort Teams'!G14)</f>
        <v>787</v>
      </c>
      <c r="F14" s="79">
        <f>IF('Results - Sort Teams'!H14=0,"", 'Results - Sort Teams'!H14)</f>
        <v>2206</v>
      </c>
      <c r="G14" s="75"/>
      <c r="H14" s="79">
        <f>IF('Results - Sort Teams'!J14=0,"", 'Results - Sort Teams'!J14)</f>
        <v>192</v>
      </c>
      <c r="I14" s="79">
        <f>IF('Results - Sort Teams'!K14=0,"", 'Results - Sort Teams'!K14)</f>
        <v>147</v>
      </c>
      <c r="J14" s="79">
        <f>IF('Results - Sort Teams'!L14=0,"", 'Results - Sort Teams'!L14)</f>
        <v>156</v>
      </c>
      <c r="K14" s="79">
        <f>IF('Results - Sort Teams'!M14=0,"", 'Results - Sort Teams'!M14)</f>
        <v>147</v>
      </c>
      <c r="L14" s="79">
        <f>IF('Results - Sort Teams'!N14=0,"", 'Results - Sort Teams'!N14)</f>
        <v>152</v>
      </c>
      <c r="M14" s="79">
        <f>IF('Results - Sort Teams'!O14=0,"", 'Results - Sort Teams'!O14)</f>
        <v>181</v>
      </c>
      <c r="N14" s="79">
        <f>IF('Results - Sort Teams'!P14=0,"", 'Results - Sort Teams'!P14)</f>
        <v>975</v>
      </c>
      <c r="O14" s="79">
        <f>IF('Results - Sort Teams'!Q14=0,"", 'Results - Sort Teams'!Q14)</f>
        <v>3181</v>
      </c>
      <c r="P14" s="81">
        <f>IF('Results - Sort Teams'!R14=0,"", 'Results - Sort Teams'!R14)</f>
        <v>735</v>
      </c>
    </row>
    <row r="15" spans="1:16" ht="15.6" x14ac:dyDescent="0.3">
      <c r="A15" s="79">
        <f>'Results - Sort Teams'!C15</f>
        <v>14</v>
      </c>
      <c r="B15" s="79" t="str">
        <f>IF('Results - Sort Teams'!D15=0, "", 'Results - Sort Teams'!D15)</f>
        <v>BUCHTEL</v>
      </c>
      <c r="C15" s="79">
        <f>IF('Results - Sort Teams'!E15="Error", "",'Results - Sort Teams'!E15)</f>
        <v>796</v>
      </c>
      <c r="D15" s="79">
        <f>IF('Results - Sort Teams'!F15="Error", "",'Results - Sort Teams'!F15)</f>
        <v>628</v>
      </c>
      <c r="E15" s="79">
        <f>IF('Results - Sort Teams'!G15="Error", "",'Results - Sort Teams'!G15)</f>
        <v>712</v>
      </c>
      <c r="F15" s="79">
        <f>IF('Results - Sort Teams'!H15=0,"", 'Results - Sort Teams'!H15)</f>
        <v>2136</v>
      </c>
      <c r="G15" s="75"/>
      <c r="H15" s="79">
        <f>IF('Results - Sort Teams'!J15=0,"", 'Results - Sort Teams'!J15)</f>
        <v>155</v>
      </c>
      <c r="I15" s="79">
        <f>IF('Results - Sort Teams'!K15=0,"", 'Results - Sort Teams'!K15)</f>
        <v>146</v>
      </c>
      <c r="J15" s="79">
        <f>IF('Results - Sort Teams'!L15=0,"", 'Results - Sort Teams'!L15)</f>
        <v>169</v>
      </c>
      <c r="K15" s="79">
        <f>IF('Results - Sort Teams'!M15=0,"", 'Results - Sort Teams'!M15)</f>
        <v>162</v>
      </c>
      <c r="L15" s="79">
        <f>IF('Results - Sort Teams'!N15=0,"", 'Results - Sort Teams'!N15)</f>
        <v>179</v>
      </c>
      <c r="M15" s="79">
        <f>IF('Results - Sort Teams'!O15=0,"", 'Results - Sort Teams'!O15)</f>
        <v>176</v>
      </c>
      <c r="N15" s="79">
        <f>IF('Results - Sort Teams'!P15=0,"", 'Results - Sort Teams'!P15)</f>
        <v>987</v>
      </c>
      <c r="O15" s="79">
        <f>IF('Results - Sort Teams'!Q15=0,"", 'Results - Sort Teams'!Q15)</f>
        <v>3123</v>
      </c>
      <c r="P15" s="81">
        <f>IF('Results - Sort Teams'!R15=0,"", 'Results - Sort Teams'!R15)</f>
        <v>793</v>
      </c>
    </row>
    <row r="16" spans="1:16" ht="15.6" x14ac:dyDescent="0.3">
      <c r="A16" s="79">
        <f>'Results - Sort Teams'!C16</f>
        <v>15</v>
      </c>
      <c r="B16" s="79" t="str">
        <f>IF('Results - Sort Teams'!D16=0, "", 'Results - Sort Teams'!D16)</f>
        <v>CRESTWOOD</v>
      </c>
      <c r="C16" s="79">
        <f>IF('Results - Sort Teams'!E16="Error", "",'Results - Sort Teams'!E16)</f>
        <v>657</v>
      </c>
      <c r="D16" s="79">
        <f>IF('Results - Sort Teams'!F16="Error", "",'Results - Sort Teams'!F16)</f>
        <v>632</v>
      </c>
      <c r="E16" s="79">
        <f>IF('Results - Sort Teams'!G16="Error", "",'Results - Sort Teams'!G16)</f>
        <v>626</v>
      </c>
      <c r="F16" s="79">
        <f>IF('Results - Sort Teams'!H16=0,"", 'Results - Sort Teams'!H16)</f>
        <v>1915</v>
      </c>
      <c r="G16" s="75"/>
      <c r="H16" s="79">
        <f>IF('Results - Sort Teams'!J16=0,"", 'Results - Sort Teams'!J16)</f>
        <v>142</v>
      </c>
      <c r="I16" s="79">
        <f>IF('Results - Sort Teams'!K16=0,"", 'Results - Sort Teams'!K16)</f>
        <v>124</v>
      </c>
      <c r="J16" s="79">
        <f>IF('Results - Sort Teams'!L16=0,"", 'Results - Sort Teams'!L16)</f>
        <v>112</v>
      </c>
      <c r="K16" s="79">
        <f>IF('Results - Sort Teams'!M16=0,"", 'Results - Sort Teams'!M16)</f>
        <v>137</v>
      </c>
      <c r="L16" s="79">
        <f>IF('Results - Sort Teams'!N16=0,"", 'Results - Sort Teams'!N16)</f>
        <v>124</v>
      </c>
      <c r="M16" s="79">
        <f>IF('Results - Sort Teams'!O16=0,"", 'Results - Sort Teams'!O16)</f>
        <v>102</v>
      </c>
      <c r="N16" s="79">
        <f>IF('Results - Sort Teams'!P16=0,"", 'Results - Sort Teams'!P16)</f>
        <v>741</v>
      </c>
      <c r="O16" s="79">
        <f>IF('Results - Sort Teams'!Q16=0,"", 'Results - Sort Teams'!Q16)</f>
        <v>2656</v>
      </c>
      <c r="P16" s="81">
        <f>IF('Results - Sort Teams'!R16=0,"", 'Results - Sort Teams'!R16)</f>
        <v>1260</v>
      </c>
    </row>
    <row r="17" spans="1:16" ht="15.6" x14ac:dyDescent="0.3">
      <c r="A17" s="95"/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95"/>
      <c r="N17" s="95"/>
      <c r="O17" s="95"/>
      <c r="P17" s="6"/>
    </row>
    <row r="18" spans="1:16" ht="15.6" x14ac:dyDescent="0.3">
      <c r="A18" s="80"/>
      <c r="B18" s="82" t="str">
        <f>IF('Results - Sort Teams'!D19=0, "",'Results - Sort Teams'!D19)</f>
        <v>TOTAL PINS:</v>
      </c>
      <c r="C18" s="79">
        <f>IF('Results - Sort Teams'!E19=0, "",'Results - Sort Teams'!E19)</f>
        <v>12933</v>
      </c>
      <c r="D18" s="79">
        <f>IF('Results - Sort Teams'!F19=0, "",'Results - Sort Teams'!F19)</f>
        <v>12840</v>
      </c>
      <c r="E18" s="79">
        <f>IF('Results - Sort Teams'!G19=0, "",'Results - Sort Teams'!G19)</f>
        <v>12884</v>
      </c>
      <c r="F18" s="79">
        <f>IF('Results - Sort Teams'!H19=0, "",'Results - Sort Teams'!H19)</f>
        <v>38657</v>
      </c>
      <c r="G18" s="75"/>
      <c r="H18" s="79">
        <f>IF('Results - Sort Teams'!J19=0, "",'Results - Sort Teams'!J19)</f>
        <v>2689</v>
      </c>
      <c r="I18" s="79">
        <f>IF('Results - Sort Teams'!K19=0, "",'Results - Sort Teams'!K19)</f>
        <v>2605</v>
      </c>
      <c r="J18" s="79">
        <f>IF('Results - Sort Teams'!L19=0, "",'Results - Sort Teams'!L19)</f>
        <v>2689</v>
      </c>
      <c r="K18" s="79">
        <f>IF('Results - Sort Teams'!M19=0, "",'Results - Sort Teams'!M19)</f>
        <v>2590</v>
      </c>
      <c r="L18" s="79">
        <f>IF('Results - Sort Teams'!N19=0, "",'Results - Sort Teams'!N19)</f>
        <v>2682</v>
      </c>
      <c r="M18" s="79">
        <f>IF('Results - Sort Teams'!O19=0, "",'Results - Sort Teams'!O19)</f>
        <v>2628</v>
      </c>
      <c r="N18" s="79">
        <f>IF('Results - Sort Teams'!P19=0, "",'Results - Sort Teams'!P19)</f>
        <v>15883</v>
      </c>
      <c r="O18" s="79">
        <f>IF('Results - Sort Teams'!Q19=0, "",'Results - Sort Teams'!Q19)</f>
        <v>54540</v>
      </c>
    </row>
    <row r="19" spans="1:16" ht="15.6" x14ac:dyDescent="0.3">
      <c r="A19" s="80"/>
      <c r="B19" s="82" t="str">
        <f>IF('Results - Sort Teams'!D20=0, "",'Results - Sort Teams'!D20)</f>
        <v>FIELD AVERAGE:</v>
      </c>
      <c r="C19" s="79">
        <f>IF('Results - Sort Teams'!E20=0, "",'Results - Sort Teams'!E20)</f>
        <v>862.2</v>
      </c>
      <c r="D19" s="79">
        <f>IF('Results - Sort Teams'!F20=0, "",'Results - Sort Teams'!F20)</f>
        <v>856</v>
      </c>
      <c r="E19" s="79">
        <f>IF('Results - Sort Teams'!G20=0, "",'Results - Sort Teams'!G20)</f>
        <v>858.93333333333328</v>
      </c>
      <c r="F19" s="79">
        <f>IF('Results - Sort Teams'!H20=0, "",'Results - Sort Teams'!H20)</f>
        <v>2577.1333333333332</v>
      </c>
      <c r="G19" s="75"/>
      <c r="H19" s="79">
        <f>IF('Results - Sort Teams'!J20=0, "",'Results - Sort Teams'!J20)</f>
        <v>179.26666666666668</v>
      </c>
      <c r="I19" s="79">
        <f>IF('Results - Sort Teams'!K20=0, "",'Results - Sort Teams'!K20)</f>
        <v>173.66666666666666</v>
      </c>
      <c r="J19" s="79">
        <f>IF('Results - Sort Teams'!L20=0, "",'Results - Sort Teams'!L20)</f>
        <v>179.26666666666668</v>
      </c>
      <c r="K19" s="79">
        <f>IF('Results - Sort Teams'!M20=0, "",'Results - Sort Teams'!M20)</f>
        <v>172.66666666666666</v>
      </c>
      <c r="L19" s="79">
        <f>IF('Results - Sort Teams'!N20=0, "",'Results - Sort Teams'!N20)</f>
        <v>178.8</v>
      </c>
      <c r="M19" s="79">
        <f>IF('Results - Sort Teams'!O20=0, "",'Results - Sort Teams'!O20)</f>
        <v>175.2</v>
      </c>
      <c r="N19" s="79">
        <f>IF('Results - Sort Teams'!P20=0, "",'Results - Sort Teams'!P20)</f>
        <v>1058.8666666666666</v>
      </c>
      <c r="O19" s="79">
        <f>IF('Results - Sort Teams'!Q20=0, "",'Results - Sort Teams'!Q20)</f>
        <v>3636</v>
      </c>
    </row>
  </sheetData>
  <printOptions horizontalCentered="1"/>
  <pageMargins left="0.2" right="0.2" top="1.5" bottom="0.25" header="0.3" footer="0.3"/>
  <pageSetup scale="92" orientation="landscape" r:id="rId1"/>
  <headerFooter>
    <oddHeader>&amp;C&amp;"-,Bold"OHSAA Boys Division II Sectional Bowling Tournament - Spins Bowl
Team Results - February 9, 2024
Top 4 teams advance to the District Tournament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R2396"/>
  <sheetViews>
    <sheetView tabSelected="1" zoomScaleNormal="100" workbookViewId="0">
      <selection activeCell="M5" sqref="M5"/>
    </sheetView>
  </sheetViews>
  <sheetFormatPr defaultColWidth="11.44140625" defaultRowHeight="15.6" x14ac:dyDescent="0.3"/>
  <cols>
    <col min="1" max="1" width="6.33203125" style="6" bestFit="1" customWidth="1"/>
    <col min="2" max="2" width="6.5546875" style="6" bestFit="1" customWidth="1"/>
    <col min="3" max="3" width="13.88671875" style="24" bestFit="1" customWidth="1"/>
    <col min="4" max="4" width="21.44140625" style="24" bestFit="1" customWidth="1"/>
    <col min="5" max="5" width="7.44140625" style="12" bestFit="1" customWidth="1"/>
    <col min="6" max="6" width="30.5546875" style="6" bestFit="1" customWidth="1"/>
    <col min="7" max="9" width="10.44140625" style="12" customWidth="1"/>
    <col min="10" max="11" width="10.44140625" style="6" customWidth="1"/>
    <col min="12" max="12" width="3.5546875" style="6" bestFit="1" customWidth="1"/>
    <col min="13" max="15" width="11.44140625" style="6" customWidth="1"/>
    <col min="16" max="18" width="11.44140625" style="31" customWidth="1"/>
    <col min="19" max="28" width="11.44140625" style="6" customWidth="1"/>
    <col min="29" max="29" width="12.33203125" style="6" customWidth="1"/>
    <col min="30" max="30" width="11.44140625" style="6" customWidth="1"/>
    <col min="31" max="16384" width="11.44140625" style="6"/>
  </cols>
  <sheetData>
    <row r="1" spans="1:330" ht="18" x14ac:dyDescent="0.35">
      <c r="A1" s="6" t="s">
        <v>53</v>
      </c>
      <c r="B1" s="26" t="s">
        <v>22</v>
      </c>
      <c r="C1" s="20" t="s">
        <v>51</v>
      </c>
      <c r="D1" s="54" t="s">
        <v>52</v>
      </c>
      <c r="E1" s="55" t="s">
        <v>1</v>
      </c>
      <c r="F1" s="21" t="s">
        <v>0</v>
      </c>
      <c r="G1" s="22" t="s">
        <v>2</v>
      </c>
      <c r="H1" s="22" t="s">
        <v>3</v>
      </c>
      <c r="I1" s="22" t="s">
        <v>4</v>
      </c>
      <c r="J1" s="22" t="s">
        <v>5</v>
      </c>
      <c r="K1" s="76" t="s">
        <v>77</v>
      </c>
      <c r="M1" s="31" t="s">
        <v>67</v>
      </c>
      <c r="N1" s="31"/>
      <c r="O1" s="31"/>
      <c r="P1" s="31" t="s">
        <v>63</v>
      </c>
      <c r="Q1" s="31" t="s">
        <v>64</v>
      </c>
      <c r="R1" s="74">
        <v>4</v>
      </c>
      <c r="T1" s="6" t="s">
        <v>70</v>
      </c>
      <c r="U1" s="6" t="s">
        <v>0</v>
      </c>
      <c r="V1" s="3" t="s">
        <v>32</v>
      </c>
      <c r="W1" s="3" t="s">
        <v>33</v>
      </c>
      <c r="X1" s="3" t="s">
        <v>34</v>
      </c>
      <c r="Y1" s="3" t="s">
        <v>29</v>
      </c>
      <c r="Z1" s="3" t="s">
        <v>30</v>
      </c>
      <c r="AA1" s="3" t="s">
        <v>31</v>
      </c>
      <c r="AB1" s="6" t="s">
        <v>51</v>
      </c>
      <c r="AC1" s="6" t="s">
        <v>52</v>
      </c>
      <c r="AD1" s="6" t="s">
        <v>1</v>
      </c>
      <c r="AE1" s="3"/>
      <c r="AF1" s="3"/>
      <c r="AG1" s="3"/>
      <c r="AH1" s="3"/>
      <c r="AI1" s="3"/>
      <c r="AJ1" s="3"/>
    </row>
    <row r="2" spans="1:330" x14ac:dyDescent="0.3">
      <c r="A2" s="24">
        <f>'Enter Scores'!$A$160</f>
        <v>1281</v>
      </c>
      <c r="B2" s="14">
        <f>RANK(J2, $J$2:$J$129)</f>
        <v>1</v>
      </c>
      <c r="C2" s="23" t="str">
        <f>IF('Enter Scores'!B161="", "", 'Enter Scores'!B161)</f>
        <v>JACOB</v>
      </c>
      <c r="D2" s="23" t="str">
        <f>IF('Enter Scores'!C161="", "", 'Enter Scores'!C161)</f>
        <v>STEFANSIC</v>
      </c>
      <c r="E2" s="23" t="str">
        <f>IF('Enter Scores'!D161="", "", 'Enter Scores'!D161)</f>
        <v>11</v>
      </c>
      <c r="F2" s="23" t="str">
        <f>'Enter Scores'!A161</f>
        <v>RAVENNA</v>
      </c>
      <c r="G2" s="14">
        <f>'Enter Scores'!E161</f>
        <v>279</v>
      </c>
      <c r="H2" s="14">
        <f>'Enter Scores'!F161</f>
        <v>214</v>
      </c>
      <c r="I2" s="14">
        <f>'Enter Scores'!G161</f>
        <v>208</v>
      </c>
      <c r="J2" s="28">
        <f>IF(C2="", -1, SUM(G2:I2))</f>
        <v>701</v>
      </c>
      <c r="K2" s="77">
        <f>MAX(G2:I2)</f>
        <v>279</v>
      </c>
      <c r="L2" s="63" t="str">
        <f>IF(P2="TQ", "TQ", IF(Q2="IQ","IQ",""))</f>
        <v>IQ</v>
      </c>
      <c r="M2" s="6" t="str">
        <f>IF(F2='Results - Sort Teams'!$D$2,"TQ",IF(F2='Results - Sort Teams'!$D$3,"TQ",IF(F2='Results - Sort Teams'!$D$4,"TQ",IF(F2='Results - Sort Teams'!$D$5,"TQ",""))))</f>
        <v/>
      </c>
      <c r="P2" s="31" t="str">
        <f>IF(M2="TQ","TQ","IQ")</f>
        <v>IQ</v>
      </c>
      <c r="Q2" s="31" t="str">
        <f>IF(P2="IQ",IF(R2&lt;=R$1,"IQ",""),"")</f>
        <v>IQ</v>
      </c>
      <c r="R2" s="53">
        <f>COUNTIF(P$2:P2,"IQ")</f>
        <v>1</v>
      </c>
      <c r="S2">
        <f>IF(L2="IQ",R2,"")</f>
        <v>1</v>
      </c>
      <c r="T2">
        <f>A2</f>
        <v>1281</v>
      </c>
      <c r="U2" t="str">
        <f>F2</f>
        <v>RAVENNA</v>
      </c>
      <c r="V2" t="str">
        <f>VLOOKUP($A:$A,'Export Participants'!$A$1:$AG$49,4,FALSE)</f>
        <v>KELLY CHAMP</v>
      </c>
      <c r="W2" t="str">
        <f>VLOOKUP($A:$A,'Export Participants'!$A$1:$AG$49,5,FALSE)</f>
        <v>330-281-8898</v>
      </c>
      <c r="X2" t="str">
        <f>VLOOKUP($A:$A,'Export Participants'!$A$1:$AG$49,6,FALSE)</f>
        <v>kelly.champ@ravennaschools.us</v>
      </c>
      <c r="Y2" t="str">
        <f>VLOOKUP($A:$A,'Export Participants'!$A$1:$AG$49,7,FALSE)</f>
        <v>DJ MADDEN</v>
      </c>
      <c r="Z2" t="str">
        <f>VLOOKUP($A:$A,'Export Participants'!$A$1:$AG$49,8,FALSE)</f>
        <v>RAVENS</v>
      </c>
      <c r="AA2" t="str">
        <f>VLOOKUP($A:$A,'Export Participants'!$A$1:$AG$49,9,FALSE)</f>
        <v>ROYAL BLUE, RED AND WHITE</v>
      </c>
      <c r="AB2" s="52" t="str">
        <f>C2</f>
        <v>JACOB</v>
      </c>
      <c r="AC2" s="52" t="str">
        <f>D2</f>
        <v>STEFANSIC</v>
      </c>
      <c r="AD2" s="52" t="str">
        <f>E2</f>
        <v>11</v>
      </c>
      <c r="AE2">
        <v>73</v>
      </c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</row>
    <row r="3" spans="1:330" s="24" customFormat="1" x14ac:dyDescent="0.3">
      <c r="A3" s="24">
        <f>'Enter Scores'!$A$126</f>
        <v>630</v>
      </c>
      <c r="B3" s="14">
        <f>RANK(J3, $J$2:$J$129)</f>
        <v>2</v>
      </c>
      <c r="C3" s="23" t="str">
        <f>IF('Enter Scores'!B132="", "", 'Enter Scores'!B132)</f>
        <v>DANIEL</v>
      </c>
      <c r="D3" s="23" t="str">
        <f>IF('Enter Scores'!C132="", "", 'Enter Scores'!C132)</f>
        <v>MCIE</v>
      </c>
      <c r="E3" s="23" t="str">
        <f>IF('Enter Scores'!D132="", "", 'Enter Scores'!D132)</f>
        <v>11</v>
      </c>
      <c r="F3" s="23" t="str">
        <f>'Enter Scores'!A132</f>
        <v>GARFIELD</v>
      </c>
      <c r="G3" s="14">
        <f>'Enter Scores'!E132</f>
        <v>204</v>
      </c>
      <c r="H3" s="14">
        <f>'Enter Scores'!F132</f>
        <v>234</v>
      </c>
      <c r="I3" s="14">
        <f>'Enter Scores'!G132</f>
        <v>230</v>
      </c>
      <c r="J3" s="28">
        <f>IF(C3="", -1, SUM(G3:I3))</f>
        <v>668</v>
      </c>
      <c r="K3" s="77">
        <f>MAX(G3:I3)</f>
        <v>234</v>
      </c>
      <c r="L3" s="63" t="str">
        <f>IF(P3="TQ", "TQ", IF(Q3="IQ","IQ",""))</f>
        <v>IQ</v>
      </c>
      <c r="M3" s="6" t="str">
        <f>IF(F3='Results - Sort Teams'!$D$2,"TQ",IF(F3='Results - Sort Teams'!$D$3,"TQ",IF(F3='Results - Sort Teams'!$D$4,"TQ",IF(F3='Results - Sort Teams'!$D$5,"TQ",""))))</f>
        <v/>
      </c>
      <c r="N3" s="6"/>
      <c r="O3" s="6"/>
      <c r="P3" s="31" t="str">
        <f>IF(M3="TQ","TQ","IQ")</f>
        <v>IQ</v>
      </c>
      <c r="Q3" s="31" t="str">
        <f>IF(P3="IQ",IF(R3&lt;=R$1,"IQ",""),"")</f>
        <v>IQ</v>
      </c>
      <c r="R3" s="53">
        <f>COUNTIF(P$2:P3,"IQ")</f>
        <v>2</v>
      </c>
      <c r="S3">
        <f>IF(L3="IQ",R3,"")</f>
        <v>2</v>
      </c>
      <c r="T3">
        <f>A3</f>
        <v>630</v>
      </c>
      <c r="U3" t="str">
        <f>F3</f>
        <v>GARFIELD</v>
      </c>
      <c r="V3" t="str">
        <f>VLOOKUP($A:$A,'Export Participants'!$A$1:$AG$49,4,FALSE)</f>
        <v>HOWARD MOORE</v>
      </c>
      <c r="W3" t="str">
        <f>VLOOKUP($A:$A,'Export Participants'!$A$1:$AG$49,5,FALSE)</f>
        <v>440-935-0977</v>
      </c>
      <c r="X3" t="str">
        <f>VLOOKUP($A:$A,'Export Participants'!$A$1:$AG$49,6,FALSE)</f>
        <v>hambone5555@yahoo.com</v>
      </c>
      <c r="Y3" t="str">
        <f>VLOOKUP($A:$A,'Export Participants'!$A$1:$AG$49,7,FALSE)</f>
        <v>JOE BRIGHAM</v>
      </c>
      <c r="Z3" t="str">
        <f>VLOOKUP($A:$A,'Export Participants'!$A$1:$AG$49,8,FALSE)</f>
        <v>G-MEN</v>
      </c>
      <c r="AA3" t="str">
        <f>VLOOKUP($A:$A,'Export Participants'!$A$1:$AG$49,9,FALSE)</f>
        <v>BLACK AND GOLD</v>
      </c>
      <c r="AB3" s="52" t="str">
        <f>C3</f>
        <v>DANIEL</v>
      </c>
      <c r="AC3" s="52" t="str">
        <f>D3</f>
        <v>MCIE</v>
      </c>
      <c r="AD3" s="52" t="str">
        <f>E3</f>
        <v>11</v>
      </c>
      <c r="AE3">
        <v>62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</row>
    <row r="4" spans="1:330" s="24" customFormat="1" x14ac:dyDescent="0.3">
      <c r="A4" s="24">
        <f>'Enter Scores'!$A$228</f>
        <v>1560</v>
      </c>
      <c r="B4" s="14">
        <f>RANK(J4, $J$2:$J$129)</f>
        <v>3</v>
      </c>
      <c r="C4" s="23" t="str">
        <f>IF('Enter Scores'!B229="", "", 'Enter Scores'!B229)</f>
        <v>CAMERON</v>
      </c>
      <c r="D4" s="23" t="str">
        <f>IF('Enter Scores'!C229="", "", 'Enter Scores'!C229)</f>
        <v>KILGORE</v>
      </c>
      <c r="E4" s="23" t="str">
        <f>IF('Enter Scores'!D229="", "", 'Enter Scores'!D229)</f>
        <v>12</v>
      </c>
      <c r="F4" s="23" t="str">
        <f>'Enter Scores'!A229</f>
        <v>TUSLAW</v>
      </c>
      <c r="G4" s="14">
        <f>'Enter Scores'!E229</f>
        <v>182</v>
      </c>
      <c r="H4" s="14">
        <f>'Enter Scores'!F229</f>
        <v>277</v>
      </c>
      <c r="I4" s="14">
        <f>'Enter Scores'!G229</f>
        <v>201</v>
      </c>
      <c r="J4" s="28">
        <f>IF(C4="", -1, SUM(G4:I4))</f>
        <v>660</v>
      </c>
      <c r="K4" s="77">
        <f>MAX(G4:I4)</f>
        <v>277</v>
      </c>
      <c r="L4" s="63" t="str">
        <f>IF(P4="TQ", "TQ", IF(Q4="IQ","IQ",""))</f>
        <v>IQ</v>
      </c>
      <c r="M4" s="6" t="str">
        <f>IF(F4='Results - Sort Teams'!$D$2,"TQ",IF(F4='Results - Sort Teams'!$D$3,"TQ",IF(F4='Results - Sort Teams'!$D$4,"TQ",IF(F4='Results - Sort Teams'!$D$5,"TQ",""))))</f>
        <v/>
      </c>
      <c r="N4" s="6"/>
      <c r="O4" s="6"/>
      <c r="P4" s="31" t="str">
        <f>IF(M4="TQ","TQ","IQ")</f>
        <v>IQ</v>
      </c>
      <c r="Q4" s="31" t="str">
        <f>IF(P4="IQ",IF(R4&lt;=R$1,"IQ",""),"")</f>
        <v>IQ</v>
      </c>
      <c r="R4" s="53">
        <f>COUNTIF(P$2:P4,"IQ")</f>
        <v>3</v>
      </c>
      <c r="S4">
        <f>IF(L4="IQ",R4,"")</f>
        <v>3</v>
      </c>
      <c r="T4">
        <f>A4</f>
        <v>1560</v>
      </c>
      <c r="U4" t="str">
        <f>F4</f>
        <v>TUSLAW</v>
      </c>
      <c r="V4" t="str">
        <f>VLOOKUP($A:$A,'Export Participants'!$A$1:$AG$49,4,FALSE)</f>
        <v>DAVID BURKETT</v>
      </c>
      <c r="W4" t="str">
        <f>VLOOKUP($A:$A,'Export Participants'!$A$1:$AG$49,5,FALSE)</f>
        <v>330-265-7310</v>
      </c>
      <c r="X4" t="str">
        <f>VLOOKUP($A:$A,'Export Participants'!$A$1:$AG$49,6,FALSE)</f>
        <v>dburkett@tuslawschools.org</v>
      </c>
      <c r="Y4" t="str">
        <f>VLOOKUP($A:$A,'Export Participants'!$A$1:$AG$49,7,FALSE)</f>
        <v/>
      </c>
      <c r="Z4" t="str">
        <f>VLOOKUP($A:$A,'Export Participants'!$A$1:$AG$49,8,FALSE)</f>
        <v>MUSTANGS</v>
      </c>
      <c r="AA4" t="str">
        <f>VLOOKUP($A:$A,'Export Participants'!$A$1:$AG$49,9,FALSE)</f>
        <v>BLUE AND WHITE</v>
      </c>
      <c r="AB4" s="52" t="str">
        <f>C4</f>
        <v>CAMERON</v>
      </c>
      <c r="AC4" s="52" t="str">
        <f>D4</f>
        <v>KILGORE</v>
      </c>
      <c r="AD4" s="52" t="str">
        <f>E4</f>
        <v>12</v>
      </c>
      <c r="AE4">
        <v>105</v>
      </c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</row>
    <row r="5" spans="1:330" s="24" customFormat="1" x14ac:dyDescent="0.3">
      <c r="A5" s="24">
        <f>'Enter Scores'!$A$211</f>
        <v>1548</v>
      </c>
      <c r="B5" s="14">
        <f>RANK(J5, $J$2:$J$129)</f>
        <v>4</v>
      </c>
      <c r="C5" s="23" t="str">
        <f>IF('Enter Scores'!B212="", "", 'Enter Scores'!B212)</f>
        <v>OWEN</v>
      </c>
      <c r="D5" s="23" t="str">
        <f>IF('Enter Scores'!C212="", "", 'Enter Scores'!C212)</f>
        <v>FIESLER</v>
      </c>
      <c r="E5" s="23" t="str">
        <f>IF('Enter Scores'!D212="", "", 'Enter Scores'!D212)</f>
        <v>12</v>
      </c>
      <c r="F5" s="23" t="str">
        <f>'Enter Scores'!A212</f>
        <v>TRIWAY</v>
      </c>
      <c r="G5" s="14">
        <f>'Enter Scores'!E212</f>
        <v>225</v>
      </c>
      <c r="H5" s="14">
        <f>'Enter Scores'!F212</f>
        <v>221</v>
      </c>
      <c r="I5" s="14">
        <f>'Enter Scores'!G212</f>
        <v>211</v>
      </c>
      <c r="J5" s="28">
        <f>IF(C5="", -1, SUM(G5:I5))</f>
        <v>657</v>
      </c>
      <c r="K5" s="77">
        <f>MAX(G5:I5)</f>
        <v>225</v>
      </c>
      <c r="L5" s="63" t="str">
        <f>IF(P5="TQ", "TQ", IF(Q5="IQ","IQ",""))</f>
        <v>TQ</v>
      </c>
      <c r="M5" s="6" t="str">
        <f>IF(F5='Results - Sort Teams'!$D$2,"TQ",IF(F5='Results - Sort Teams'!$D$3,"TQ",IF(F5='Results - Sort Teams'!$D$4,"TQ",IF(F5='Results - Sort Teams'!$D$5,"TQ",""))))</f>
        <v>TQ</v>
      </c>
      <c r="N5" s="6"/>
      <c r="O5" s="6"/>
      <c r="P5" s="31" t="str">
        <f>IF(M5="TQ","TQ","IQ")</f>
        <v>TQ</v>
      </c>
      <c r="Q5" s="31" t="str">
        <f>IF(P5="IQ",IF(R5&lt;=R$1,"IQ",""),"")</f>
        <v/>
      </c>
      <c r="R5" s="53">
        <f>COUNTIF(P$2:P5,"IQ")</f>
        <v>3</v>
      </c>
      <c r="S5" t="str">
        <f>IF(L5="IQ",R5,"")</f>
        <v/>
      </c>
      <c r="T5">
        <f>A5</f>
        <v>1548</v>
      </c>
      <c r="U5" t="str">
        <f>F5</f>
        <v>TRIWAY</v>
      </c>
      <c r="V5" t="str">
        <f>VLOOKUP($A:$A,'Export Participants'!$A$1:$AG$49,4,FALSE)</f>
        <v>VINCE YODER</v>
      </c>
      <c r="W5" t="str">
        <f>VLOOKUP($A:$A,'Export Participants'!$A$1:$AG$49,5,FALSE)</f>
        <v>330-465-7809</v>
      </c>
      <c r="X5" t="str">
        <f>VLOOKUP($A:$A,'Export Participants'!$A$1:$AG$49,6,FALSE)</f>
        <v>vwybowl@yahoo.com</v>
      </c>
      <c r="Y5" t="str">
        <f>VLOOKUP($A:$A,'Export Participants'!$A$1:$AG$49,7,FALSE)</f>
        <v>CORBY ANDERSON</v>
      </c>
      <c r="Z5" t="str">
        <f>VLOOKUP($A:$A,'Export Participants'!$A$1:$AG$49,8,FALSE)</f>
        <v>TITANS</v>
      </c>
      <c r="AA5" t="str">
        <f>VLOOKUP($A:$A,'Export Participants'!$A$1:$AG$49,9,FALSE)</f>
        <v>PURPLE, GRAY AND WHITE</v>
      </c>
      <c r="AB5" s="52" t="str">
        <f>C5</f>
        <v>OWEN</v>
      </c>
      <c r="AC5" s="52" t="str">
        <f>D5</f>
        <v>FIESLER</v>
      </c>
      <c r="AD5" s="52" t="str">
        <f>E5</f>
        <v>12</v>
      </c>
      <c r="AE5">
        <v>97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</row>
    <row r="6" spans="1:330" s="24" customFormat="1" x14ac:dyDescent="0.3">
      <c r="A6" s="24">
        <f>'Enter Scores'!$A$109</f>
        <v>584</v>
      </c>
      <c r="B6" s="14">
        <f>RANK(J6, $J$2:$J$129)</f>
        <v>5</v>
      </c>
      <c r="C6" s="23" t="str">
        <f>IF('Enter Scores'!B113="", "", 'Enter Scores'!B113)</f>
        <v>JOEY</v>
      </c>
      <c r="D6" s="23" t="str">
        <f>IF('Enter Scores'!C113="", "", 'Enter Scores'!C113)</f>
        <v>DILWORTH</v>
      </c>
      <c r="E6" s="23" t="str">
        <f>IF('Enter Scores'!D113="", "", 'Enter Scores'!D113)</f>
        <v>10</v>
      </c>
      <c r="F6" s="23" t="str">
        <f>'Enter Scores'!A113</f>
        <v>FIELD</v>
      </c>
      <c r="G6" s="14">
        <f>'Enter Scores'!E113</f>
        <v>245</v>
      </c>
      <c r="H6" s="14">
        <f>'Enter Scores'!F113</f>
        <v>222</v>
      </c>
      <c r="I6" s="14">
        <f>'Enter Scores'!G113</f>
        <v>181</v>
      </c>
      <c r="J6" s="28">
        <f>IF(C6="", -1, SUM(G6:I6))</f>
        <v>648</v>
      </c>
      <c r="K6" s="77">
        <f>MAX(G6:I6)</f>
        <v>245</v>
      </c>
      <c r="L6" s="63" t="str">
        <f>IF(P6="TQ", "TQ", IF(Q6="IQ","IQ",""))</f>
        <v>IQ</v>
      </c>
      <c r="M6" s="6" t="str">
        <f>IF(F6='Results - Sort Teams'!$D$2,"TQ",IF(F6='Results - Sort Teams'!$D$3,"TQ",IF(F6='Results - Sort Teams'!$D$4,"TQ",IF(F6='Results - Sort Teams'!$D$5,"TQ",""))))</f>
        <v/>
      </c>
      <c r="N6" s="6"/>
      <c r="O6" s="6"/>
      <c r="P6" s="31" t="str">
        <f>IF(M6="TQ","TQ","IQ")</f>
        <v>IQ</v>
      </c>
      <c r="Q6" s="31" t="str">
        <f>IF(P6="IQ",IF(R6&lt;=R$1,"IQ",""),"")</f>
        <v>IQ</v>
      </c>
      <c r="R6" s="53">
        <f>COUNTIF(P$2:P6,"IQ")</f>
        <v>4</v>
      </c>
      <c r="S6">
        <f>IF(L6="IQ",R6,"")</f>
        <v>4</v>
      </c>
      <c r="T6">
        <f>A6</f>
        <v>584</v>
      </c>
      <c r="U6" t="str">
        <f>F6</f>
        <v>FIELD</v>
      </c>
      <c r="V6" t="str">
        <f>VLOOKUP($A:$A,'Export Participants'!$A$1:$AG$49,4,FALSE)</f>
        <v>SCOTT  BOWER</v>
      </c>
      <c r="W6" t="str">
        <f>VLOOKUP($A:$A,'Export Participants'!$A$1:$AG$49,5,FALSE)</f>
        <v>216-925-2143</v>
      </c>
      <c r="X6" t="str">
        <f>VLOOKUP($A:$A,'Export Participants'!$A$1:$AG$49,6,FALSE)</f>
        <v>scott.bower@fieldlocalschools.org</v>
      </c>
      <c r="Y6" t="str">
        <f>VLOOKUP($A:$A,'Export Participants'!$A$1:$AG$49,7,FALSE)</f>
        <v/>
      </c>
      <c r="Z6" t="str">
        <f>VLOOKUP($A:$A,'Export Participants'!$A$1:$AG$49,8,FALSE)</f>
        <v>FALCONS</v>
      </c>
      <c r="AA6" t="str">
        <f>VLOOKUP($A:$A,'Export Participants'!$A$1:$AG$49,9,FALSE)</f>
        <v>RED AND WHITE</v>
      </c>
      <c r="AB6" s="52" t="str">
        <f>C6</f>
        <v>JOEY</v>
      </c>
      <c r="AC6" s="52" t="str">
        <f>D6</f>
        <v>DILWORTH</v>
      </c>
      <c r="AD6" s="52" t="str">
        <f>E6</f>
        <v>10</v>
      </c>
      <c r="AE6">
        <v>52</v>
      </c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</row>
    <row r="7" spans="1:330" s="24" customFormat="1" x14ac:dyDescent="0.3">
      <c r="A7" s="24">
        <f>'Enter Scores'!$A$194</f>
        <v>1472</v>
      </c>
      <c r="B7" s="14">
        <f>RANK(J7, $J$2:$J$129)</f>
        <v>6</v>
      </c>
      <c r="C7" s="23" t="str">
        <f>IF('Enter Scores'!B199="", "", 'Enter Scores'!B199)</f>
        <v>WYATT</v>
      </c>
      <c r="D7" s="23" t="str">
        <f>IF('Enter Scores'!C199="", "", 'Enter Scores'!C199)</f>
        <v>KEYS</v>
      </c>
      <c r="E7" s="23" t="str">
        <f>IF('Enter Scores'!D199="", "", 'Enter Scores'!D199)</f>
        <v>12</v>
      </c>
      <c r="F7" s="23" t="str">
        <f>'Enter Scores'!A199</f>
        <v>SPRINGFIELD</v>
      </c>
      <c r="G7" s="14">
        <f>'Enter Scores'!E199</f>
        <v>182</v>
      </c>
      <c r="H7" s="14">
        <f>'Enter Scores'!F199</f>
        <v>245</v>
      </c>
      <c r="I7" s="14">
        <f>'Enter Scores'!G199</f>
        <v>200</v>
      </c>
      <c r="J7" s="28">
        <f>IF(C7="", -1, SUM(G7:I7))</f>
        <v>627</v>
      </c>
      <c r="K7" s="77">
        <f>MAX(G7:I7)</f>
        <v>245</v>
      </c>
      <c r="L7" s="63" t="str">
        <f>IF(P7="TQ", "TQ", IF(Q7="IQ","IQ",""))</f>
        <v>TQ</v>
      </c>
      <c r="M7" s="6" t="str">
        <f>IF(F7='Results - Sort Teams'!$D$2,"TQ",IF(F7='Results - Sort Teams'!$D$3,"TQ",IF(F7='Results - Sort Teams'!$D$4,"TQ",IF(F7='Results - Sort Teams'!$D$5,"TQ",""))))</f>
        <v>TQ</v>
      </c>
      <c r="N7" s="6"/>
      <c r="O7" s="6"/>
      <c r="P7" s="31" t="str">
        <f>IF(M7="TQ","TQ","IQ")</f>
        <v>TQ</v>
      </c>
      <c r="Q7" s="31" t="str">
        <f>IF(P7="IQ",IF(R7&lt;=R$1,"IQ",""),"")</f>
        <v/>
      </c>
      <c r="R7" s="53">
        <f>COUNTIF(P$2:P7,"IQ")</f>
        <v>4</v>
      </c>
      <c r="S7" t="str">
        <f>IF(L7="IQ",R7,"")</f>
        <v/>
      </c>
      <c r="T7">
        <f>A7</f>
        <v>1472</v>
      </c>
      <c r="U7" t="str">
        <f>F7</f>
        <v>SPRINGFIELD</v>
      </c>
      <c r="V7" t="str">
        <f>VLOOKUP($A:$A,'Export Participants'!$A$1:$AG$49,4,FALSE)</f>
        <v>DANA FLOYD</v>
      </c>
      <c r="W7" t="str">
        <f>VLOOKUP($A:$A,'Export Participants'!$A$1:$AG$49,5,FALSE)</f>
        <v>330-524-1495</v>
      </c>
      <c r="X7" t="str">
        <f>VLOOKUP($A:$A,'Export Participants'!$A$1:$AG$49,6,FALSE)</f>
        <v>sp_floyd@springfieldspartans.org</v>
      </c>
      <c r="Y7" t="str">
        <f>VLOOKUP($A:$A,'Export Participants'!$A$1:$AG$49,7,FALSE)</f>
        <v>MICHAEL KEYS</v>
      </c>
      <c r="Z7" t="str">
        <f>VLOOKUP($A:$A,'Export Participants'!$A$1:$AG$49,8,FALSE)</f>
        <v>SPARTANS</v>
      </c>
      <c r="AA7" t="str">
        <f>VLOOKUP($A:$A,'Export Participants'!$A$1:$AG$49,9,FALSE)</f>
        <v>RED AND GRAY</v>
      </c>
      <c r="AB7" s="52" t="str">
        <f>C7</f>
        <v>WYATT</v>
      </c>
      <c r="AC7" s="52" t="str">
        <f>D7</f>
        <v>KEYS</v>
      </c>
      <c r="AD7" s="52" t="str">
        <f>E7</f>
        <v>12</v>
      </c>
      <c r="AE7">
        <v>93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</row>
    <row r="8" spans="1:330" s="24" customFormat="1" x14ac:dyDescent="0.3">
      <c r="A8" s="24">
        <f>'Enter Scores'!$A$245</f>
        <v>1570</v>
      </c>
      <c r="B8" s="14">
        <f>RANK(J8, $J$2:$J$129)</f>
        <v>7</v>
      </c>
      <c r="C8" s="23" t="str">
        <f>IF('Enter Scores'!B246="", "", 'Enter Scores'!B246)</f>
        <v>ETHAN</v>
      </c>
      <c r="D8" s="23" t="str">
        <f>IF('Enter Scores'!C246="", "", 'Enter Scores'!C246)</f>
        <v>HIVELY</v>
      </c>
      <c r="E8" s="23" t="str">
        <f>IF('Enter Scores'!D246="", "", 'Enter Scores'!D246)</f>
        <v>12</v>
      </c>
      <c r="F8" s="23" t="str">
        <f>'Enter Scores'!A246</f>
        <v>UNITED</v>
      </c>
      <c r="G8" s="14">
        <f>'Enter Scores'!E246</f>
        <v>182</v>
      </c>
      <c r="H8" s="14">
        <f>'Enter Scores'!F246</f>
        <v>227</v>
      </c>
      <c r="I8" s="14">
        <f>'Enter Scores'!G246</f>
        <v>216</v>
      </c>
      <c r="J8" s="28">
        <f>IF(C8="", -1, SUM(G8:I8))</f>
        <v>625</v>
      </c>
      <c r="K8" s="77">
        <f>MAX(G8:I8)</f>
        <v>227</v>
      </c>
      <c r="L8" s="63" t="str">
        <f>IF(P8="TQ", "TQ", IF(Q8="IQ","IQ",""))</f>
        <v>TQ</v>
      </c>
      <c r="M8" s="6" t="str">
        <f>IF(F8='Results - Sort Teams'!$D$2,"TQ",IF(F8='Results - Sort Teams'!$D$3,"TQ",IF(F8='Results - Sort Teams'!$D$4,"TQ",IF(F8='Results - Sort Teams'!$D$5,"TQ",""))))</f>
        <v>TQ</v>
      </c>
      <c r="N8" s="6"/>
      <c r="O8" s="6"/>
      <c r="P8" s="31" t="str">
        <f>IF(M8="TQ","TQ","IQ")</f>
        <v>TQ</v>
      </c>
      <c r="Q8" s="31" t="str">
        <f>IF(P8="IQ",IF(R8&lt;=R$1,"IQ",""),"")</f>
        <v/>
      </c>
      <c r="R8" s="53">
        <f>COUNTIF(P$2:P8,"IQ")</f>
        <v>4</v>
      </c>
      <c r="S8" t="str">
        <f>IF(L8="IQ",R8,"")</f>
        <v/>
      </c>
      <c r="T8">
        <f>A8</f>
        <v>1570</v>
      </c>
      <c r="U8" t="str">
        <f>F8</f>
        <v>UNITED</v>
      </c>
      <c r="V8" t="str">
        <f>VLOOKUP($A:$A,'Export Participants'!$A$1:$AG$49,4,FALSE)</f>
        <v>GARY HEROLD JR</v>
      </c>
      <c r="W8" t="str">
        <f>VLOOKUP($A:$A,'Export Participants'!$A$1:$AG$49,5,FALSE)</f>
        <v>330-341-9508</v>
      </c>
      <c r="X8" t="str">
        <f>VLOOKUP($A:$A,'Export Participants'!$A$1:$AG$49,6,FALSE)</f>
        <v>fgatorfan@yahoo.com</v>
      </c>
      <c r="Y8" t="str">
        <f>VLOOKUP($A:$A,'Export Participants'!$A$1:$AG$49,7,FALSE)</f>
        <v>TRAVIS BAILEY</v>
      </c>
      <c r="Z8" t="str">
        <f>VLOOKUP($A:$A,'Export Participants'!$A$1:$AG$49,8,FALSE)</f>
        <v>GOLDEN EAGLES</v>
      </c>
      <c r="AA8" t="str">
        <f>VLOOKUP($A:$A,'Export Participants'!$A$1:$AG$49,9,FALSE)</f>
        <v>BLUE AND GOLD</v>
      </c>
      <c r="AB8" s="52" t="str">
        <f>C8</f>
        <v>ETHAN</v>
      </c>
      <c r="AC8" s="52" t="str">
        <f>D8</f>
        <v>HIVELY</v>
      </c>
      <c r="AD8" s="52" t="str">
        <f>E8</f>
        <v>12</v>
      </c>
      <c r="AE8">
        <v>113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</row>
    <row r="9" spans="1:330" s="24" customFormat="1" x14ac:dyDescent="0.3">
      <c r="A9" s="24">
        <f>'Enter Scores'!$A$160</f>
        <v>1281</v>
      </c>
      <c r="B9" s="14">
        <f>RANK(J9, $J$2:$J$129)</f>
        <v>8</v>
      </c>
      <c r="C9" s="23" t="str">
        <f>IF('Enter Scores'!B162="", "", 'Enter Scores'!B162)</f>
        <v>MATT</v>
      </c>
      <c r="D9" s="23" t="str">
        <f>IF('Enter Scores'!C162="", "", 'Enter Scores'!C162)</f>
        <v>FULLER</v>
      </c>
      <c r="E9" s="23" t="str">
        <f>IF('Enter Scores'!D162="", "", 'Enter Scores'!D162)</f>
        <v>10</v>
      </c>
      <c r="F9" s="23" t="str">
        <f>'Enter Scores'!A162</f>
        <v>RAVENNA</v>
      </c>
      <c r="G9" s="14">
        <f>'Enter Scores'!E162</f>
        <v>187</v>
      </c>
      <c r="H9" s="14">
        <f>'Enter Scores'!F162</f>
        <v>168</v>
      </c>
      <c r="I9" s="14">
        <f>'Enter Scores'!G162</f>
        <v>257</v>
      </c>
      <c r="J9" s="28">
        <f>IF(C9="", -1, SUM(G9:I9))</f>
        <v>612</v>
      </c>
      <c r="K9" s="77">
        <f>MAX(G9:I9)</f>
        <v>257</v>
      </c>
      <c r="L9" s="63" t="str">
        <f>IF(P9="TQ", "TQ", IF(Q9="IQ","IQ",""))</f>
        <v/>
      </c>
      <c r="M9" s="6" t="str">
        <f>IF(F9='Results - Sort Teams'!$D$2,"TQ",IF(F9='Results - Sort Teams'!$D$3,"TQ",IF(F9='Results - Sort Teams'!$D$4,"TQ",IF(F9='Results - Sort Teams'!$D$5,"TQ",""))))</f>
        <v/>
      </c>
      <c r="N9" s="6"/>
      <c r="O9" s="6"/>
      <c r="P9" s="31" t="str">
        <f>IF(M9="TQ","TQ","IQ")</f>
        <v>IQ</v>
      </c>
      <c r="Q9" s="31" t="str">
        <f>IF(P9="IQ",IF(R9&lt;=R$1,"IQ",""),"")</f>
        <v/>
      </c>
      <c r="R9" s="53">
        <f>COUNTIF(P$2:P9,"IQ")</f>
        <v>5</v>
      </c>
      <c r="S9" t="str">
        <f>IF(L9="IQ",R9,"")</f>
        <v/>
      </c>
      <c r="T9">
        <f>A9</f>
        <v>1281</v>
      </c>
      <c r="U9" t="str">
        <f>F9</f>
        <v>RAVENNA</v>
      </c>
      <c r="V9" t="str">
        <f>VLOOKUP($A:$A,'Export Participants'!$A$1:$AG$49,4,FALSE)</f>
        <v>KELLY CHAMP</v>
      </c>
      <c r="W9" t="str">
        <f>VLOOKUP($A:$A,'Export Participants'!$A$1:$AG$49,5,FALSE)</f>
        <v>330-281-8898</v>
      </c>
      <c r="X9" t="str">
        <f>VLOOKUP($A:$A,'Export Participants'!$A$1:$AG$49,6,FALSE)</f>
        <v>kelly.champ@ravennaschools.us</v>
      </c>
      <c r="Y9" t="str">
        <f>VLOOKUP($A:$A,'Export Participants'!$A$1:$AG$49,7,FALSE)</f>
        <v>DJ MADDEN</v>
      </c>
      <c r="Z9" t="str">
        <f>VLOOKUP($A:$A,'Export Participants'!$A$1:$AG$49,8,FALSE)</f>
        <v>RAVENS</v>
      </c>
      <c r="AA9" t="str">
        <f>VLOOKUP($A:$A,'Export Participants'!$A$1:$AG$49,9,FALSE)</f>
        <v>ROYAL BLUE, RED AND WHITE</v>
      </c>
      <c r="AB9" s="52" t="str">
        <f>C9</f>
        <v>MATT</v>
      </c>
      <c r="AC9" s="52" t="str">
        <f>D9</f>
        <v>FULLER</v>
      </c>
      <c r="AD9" s="52" t="str">
        <f>E9</f>
        <v>10</v>
      </c>
      <c r="AE9">
        <v>74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</row>
    <row r="10" spans="1:330" s="24" customFormat="1" x14ac:dyDescent="0.3">
      <c r="A10" s="6">
        <f>'Enter Scores'!$A$24</f>
        <v>340</v>
      </c>
      <c r="B10" s="14">
        <f>RANK(J10, $J$2:$J$129)</f>
        <v>9</v>
      </c>
      <c r="C10" s="23" t="str">
        <f>IF('Enter Scores'!B28="", "", 'Enter Scores'!B28)</f>
        <v>LOGAN</v>
      </c>
      <c r="D10" s="23" t="str">
        <f>IF('Enter Scores'!C28="", "", 'Enter Scores'!C28)</f>
        <v>GAWLAK</v>
      </c>
      <c r="E10" s="23" t="str">
        <f>IF('Enter Scores'!D28="", "", 'Enter Scores'!D28)</f>
        <v>11</v>
      </c>
      <c r="F10" s="23" t="str">
        <f>'Enter Scores'!A28</f>
        <v>CANTON CENTRAL CATHOLIC</v>
      </c>
      <c r="G10" s="14">
        <f>'Enter Scores'!E28</f>
        <v>255</v>
      </c>
      <c r="H10" s="14">
        <f>'Enter Scores'!F28</f>
        <v>129</v>
      </c>
      <c r="I10" s="14">
        <f>'Enter Scores'!G28</f>
        <v>226</v>
      </c>
      <c r="J10" s="28">
        <f>IF(C10="", -1, SUM(G10:I10))</f>
        <v>610</v>
      </c>
      <c r="K10" s="77">
        <f>MAX(G10:I10)</f>
        <v>255</v>
      </c>
      <c r="L10" s="63" t="str">
        <f>IF(P10="TQ", "TQ", IF(Q10="IQ","IQ",""))</f>
        <v/>
      </c>
      <c r="M10" s="6" t="str">
        <f>IF(F10='Results - Sort Teams'!$D$2,"TQ",IF(F10='Results - Sort Teams'!$D$3,"TQ",IF(F10='Results - Sort Teams'!$D$4,"TQ",IF(F10='Results - Sort Teams'!$D$5,"TQ",""))))</f>
        <v/>
      </c>
      <c r="N10" s="6"/>
      <c r="O10" s="6"/>
      <c r="P10" s="31" t="str">
        <f>IF(M10="TQ","TQ","IQ")</f>
        <v>IQ</v>
      </c>
      <c r="Q10" s="31" t="str">
        <f>IF(P10="IQ",IF(R10&lt;=R$1,"IQ",""),"")</f>
        <v/>
      </c>
      <c r="R10" s="53">
        <f>COUNTIF(P$2:P10,"IQ")</f>
        <v>6</v>
      </c>
      <c r="S10" t="str">
        <f>IF(L10="IQ",R10,"")</f>
        <v/>
      </c>
      <c r="T10">
        <f>A10</f>
        <v>340</v>
      </c>
      <c r="U10" t="str">
        <f>F10</f>
        <v>CANTON CENTRAL CATHOLIC</v>
      </c>
      <c r="V10" t="str">
        <f>VLOOKUP($A:$A,'Export Participants'!$A$1:$AG$49,4,FALSE)</f>
        <v>TAYLOR DEVAUL</v>
      </c>
      <c r="W10" t="str">
        <f>VLOOKUP($A:$A,'Export Participants'!$A$1:$AG$49,5,FALSE)</f>
        <v>330-949-0290</v>
      </c>
      <c r="X10" t="str">
        <f>VLOOKUP($A:$A,'Export Participants'!$A$1:$AG$49,6,FALSE)</f>
        <v>tsturm1176@yahoo.com</v>
      </c>
      <c r="Y10" t="str">
        <f>VLOOKUP($A:$A,'Export Participants'!$A$1:$AG$49,7,FALSE)</f>
        <v>KRISSY MITTAS</v>
      </c>
      <c r="Z10" t="str">
        <f>VLOOKUP($A:$A,'Export Participants'!$A$1:$AG$49,8,FALSE)</f>
        <v>CRUSADERS</v>
      </c>
      <c r="AA10" t="str">
        <f>VLOOKUP($A:$A,'Export Participants'!$A$1:$AG$49,9,FALSE)</f>
        <v>GREEN AND WHITE</v>
      </c>
      <c r="AB10" s="52" t="str">
        <f>C10</f>
        <v>LOGAN</v>
      </c>
      <c r="AC10" s="52" t="str">
        <f>D10</f>
        <v>GAWLAK</v>
      </c>
      <c r="AD10" s="52" t="str">
        <f>E10</f>
        <v>11</v>
      </c>
      <c r="AE10">
        <v>12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</row>
    <row r="11" spans="1:330" s="24" customFormat="1" x14ac:dyDescent="0.3">
      <c r="A11" s="24">
        <f>'Enter Scores'!$A$262</f>
        <v>1724</v>
      </c>
      <c r="B11" s="14">
        <f>RANK(J11, $J$2:$J$129)</f>
        <v>10</v>
      </c>
      <c r="C11" s="23" t="str">
        <f>IF('Enter Scores'!B267="", "", 'Enter Scores'!B267)</f>
        <v>CHASE</v>
      </c>
      <c r="D11" s="23" t="str">
        <f>IF('Enter Scores'!C267="", "", 'Enter Scores'!C267)</f>
        <v>WEST</v>
      </c>
      <c r="E11" s="23" t="str">
        <f>IF('Enter Scores'!D267="", "", 'Enter Scores'!D267)</f>
        <v>12</v>
      </c>
      <c r="F11" s="23" t="str">
        <f>'Enter Scores'!A267</f>
        <v>WOODRIDGE</v>
      </c>
      <c r="G11" s="14">
        <f>'Enter Scores'!E267</f>
        <v>225</v>
      </c>
      <c r="H11" s="14">
        <f>'Enter Scores'!F267</f>
        <v>204</v>
      </c>
      <c r="I11" s="14">
        <f>'Enter Scores'!G267</f>
        <v>180</v>
      </c>
      <c r="J11" s="28">
        <f>IF(C11="", -1, SUM(G11:I11))</f>
        <v>609</v>
      </c>
      <c r="K11" s="77">
        <f>MAX(G11:I11)</f>
        <v>225</v>
      </c>
      <c r="L11" s="63" t="str">
        <f>IF(P11="TQ", "TQ", IF(Q11="IQ","IQ",""))</f>
        <v/>
      </c>
      <c r="M11" s="6" t="str">
        <f>IF(F11='Results - Sort Teams'!$D$2,"TQ",IF(F11='Results - Sort Teams'!$D$3,"TQ",IF(F11='Results - Sort Teams'!$D$4,"TQ",IF(F11='Results - Sort Teams'!$D$5,"TQ",""))))</f>
        <v/>
      </c>
      <c r="N11" s="6"/>
      <c r="O11" s="6"/>
      <c r="P11" s="31" t="str">
        <f>IF(M11="TQ","TQ","IQ")</f>
        <v>IQ</v>
      </c>
      <c r="Q11" s="31" t="str">
        <f>IF(P11="IQ",IF(R11&lt;=R$1,"IQ",""),"")</f>
        <v/>
      </c>
      <c r="R11" s="53">
        <f>COUNTIF(P$2:P11,"IQ")</f>
        <v>7</v>
      </c>
      <c r="S11" t="str">
        <f>IF(L11="IQ",R11,"")</f>
        <v/>
      </c>
      <c r="T11">
        <f>A11</f>
        <v>1724</v>
      </c>
      <c r="U11" t="str">
        <f>F11</f>
        <v>WOODRIDGE</v>
      </c>
      <c r="V11" t="str">
        <f>VLOOKUP($A:$A,'Export Participants'!$A$1:$AG$49,4,FALSE)</f>
        <v>KEITH SHOVESTULL</v>
      </c>
      <c r="W11" t="str">
        <f>VLOOKUP($A:$A,'Export Participants'!$A$1:$AG$49,5,FALSE)</f>
        <v>330-608-1957</v>
      </c>
      <c r="X11" t="str">
        <f>VLOOKUP($A:$A,'Export Participants'!$A$1:$AG$49,6,FALSE)</f>
        <v>kshovestull@woodridge.k12.oh.us</v>
      </c>
      <c r="Y11" t="str">
        <f>VLOOKUP($A:$A,'Export Participants'!$A$1:$AG$49,7,FALSE)</f>
        <v>SAM BERGDORF</v>
      </c>
      <c r="Z11" t="str">
        <f>VLOOKUP($A:$A,'Export Participants'!$A$1:$AG$49,8,FALSE)</f>
        <v>BULLDOGS</v>
      </c>
      <c r="AA11" t="str">
        <f>VLOOKUP($A:$A,'Export Participants'!$A$1:$AG$49,9,FALSE)</f>
        <v>MAROON, WHITE AND SILVER</v>
      </c>
      <c r="AB11" s="52" t="str">
        <f>C11</f>
        <v>CHASE</v>
      </c>
      <c r="AC11" s="52" t="str">
        <f>D11</f>
        <v>WEST</v>
      </c>
      <c r="AD11" s="52" t="str">
        <f>E11</f>
        <v>12</v>
      </c>
      <c r="AE11">
        <v>125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</row>
    <row r="12" spans="1:330" s="24" customFormat="1" x14ac:dyDescent="0.3">
      <c r="A12" s="24">
        <f>'Enter Scores'!$A$211</f>
        <v>1548</v>
      </c>
      <c r="B12" s="14">
        <f>RANK(J12, $J$2:$J$129)</f>
        <v>11</v>
      </c>
      <c r="C12" s="23" t="str">
        <f>IF('Enter Scores'!B216="", "", 'Enter Scores'!B216)</f>
        <v>AERON</v>
      </c>
      <c r="D12" s="23" t="str">
        <f>IF('Enter Scores'!C216="", "", 'Enter Scores'!C216)</f>
        <v>MESHEW</v>
      </c>
      <c r="E12" s="23" t="str">
        <f>IF('Enter Scores'!D216="", "", 'Enter Scores'!D216)</f>
        <v>12</v>
      </c>
      <c r="F12" s="23" t="str">
        <f>'Enter Scores'!A216</f>
        <v>TRIWAY</v>
      </c>
      <c r="G12" s="14">
        <f>'Enter Scores'!E216</f>
        <v>212</v>
      </c>
      <c r="H12" s="14">
        <f>'Enter Scores'!F216</f>
        <v>190</v>
      </c>
      <c r="I12" s="14">
        <f>'Enter Scores'!G216</f>
        <v>204</v>
      </c>
      <c r="J12" s="28">
        <f>IF(C12="", -1, SUM(G12:I12))</f>
        <v>606</v>
      </c>
      <c r="K12" s="77">
        <f>MAX(G12:I12)</f>
        <v>212</v>
      </c>
      <c r="L12" s="63" t="str">
        <f>IF(P12="TQ", "TQ", IF(Q12="IQ","IQ",""))</f>
        <v>TQ</v>
      </c>
      <c r="M12" s="6" t="str">
        <f>IF(F12='Results - Sort Teams'!$D$2,"TQ",IF(F12='Results - Sort Teams'!$D$3,"TQ",IF(F12='Results - Sort Teams'!$D$4,"TQ",IF(F12='Results - Sort Teams'!$D$5,"TQ",""))))</f>
        <v>TQ</v>
      </c>
      <c r="N12" s="6"/>
      <c r="O12" s="6"/>
      <c r="P12" s="31" t="str">
        <f>IF(M12="TQ","TQ","IQ")</f>
        <v>TQ</v>
      </c>
      <c r="Q12" s="31" t="str">
        <f>IF(P12="IQ",IF(R12&lt;=R$1,"IQ",""),"")</f>
        <v/>
      </c>
      <c r="R12" s="53">
        <f>COUNTIF(P$2:P12,"IQ")</f>
        <v>7</v>
      </c>
      <c r="S12" t="str">
        <f>IF(L12="IQ",R12,"")</f>
        <v/>
      </c>
      <c r="T12">
        <f>A12</f>
        <v>1548</v>
      </c>
      <c r="U12" t="str">
        <f>F12</f>
        <v>TRIWAY</v>
      </c>
      <c r="V12" t="str">
        <f>VLOOKUP($A:$A,'Export Participants'!$A$1:$AG$49,4,FALSE)</f>
        <v>VINCE YODER</v>
      </c>
      <c r="W12" t="str">
        <f>VLOOKUP($A:$A,'Export Participants'!$A$1:$AG$49,5,FALSE)</f>
        <v>330-465-7809</v>
      </c>
      <c r="X12" t="str">
        <f>VLOOKUP($A:$A,'Export Participants'!$A$1:$AG$49,6,FALSE)</f>
        <v>vwybowl@yahoo.com</v>
      </c>
      <c r="Y12" t="str">
        <f>VLOOKUP($A:$A,'Export Participants'!$A$1:$AG$49,7,FALSE)</f>
        <v>CORBY ANDERSON</v>
      </c>
      <c r="Z12" t="str">
        <f>VLOOKUP($A:$A,'Export Participants'!$A$1:$AG$49,8,FALSE)</f>
        <v>TITANS</v>
      </c>
      <c r="AA12" t="str">
        <f>VLOOKUP($A:$A,'Export Participants'!$A$1:$AG$49,9,FALSE)</f>
        <v>PURPLE, GRAY AND WHITE</v>
      </c>
      <c r="AB12" s="52" t="str">
        <f>C12</f>
        <v>AERON</v>
      </c>
      <c r="AC12" s="52" t="str">
        <f>D12</f>
        <v>MESHEW</v>
      </c>
      <c r="AD12" s="52" t="str">
        <f>E12</f>
        <v>12</v>
      </c>
      <c r="AE12">
        <v>101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</row>
    <row r="13" spans="1:330" s="24" customFormat="1" x14ac:dyDescent="0.3">
      <c r="A13" s="24">
        <f>'Enter Scores'!$A$245</f>
        <v>1570</v>
      </c>
      <c r="B13" s="14">
        <f>RANK(J13, $J$2:$J$129)</f>
        <v>12</v>
      </c>
      <c r="C13" s="23" t="str">
        <f>IF('Enter Scores'!B247="", "", 'Enter Scores'!B247)</f>
        <v>MICHAEL</v>
      </c>
      <c r="D13" s="23" t="str">
        <f>IF('Enter Scores'!C247="", "", 'Enter Scores'!C247)</f>
        <v>HOFFEE</v>
      </c>
      <c r="E13" s="23" t="str">
        <f>IF('Enter Scores'!D247="", "", 'Enter Scores'!D247)</f>
        <v>12</v>
      </c>
      <c r="F13" s="23" t="str">
        <f>'Enter Scores'!A247</f>
        <v>UNITED</v>
      </c>
      <c r="G13" s="14">
        <f>'Enter Scores'!E247</f>
        <v>203</v>
      </c>
      <c r="H13" s="14">
        <f>'Enter Scores'!F247</f>
        <v>203</v>
      </c>
      <c r="I13" s="14">
        <f>'Enter Scores'!G247</f>
        <v>199</v>
      </c>
      <c r="J13" s="28">
        <f>IF(C13="", -1, SUM(G13:I13))</f>
        <v>605</v>
      </c>
      <c r="K13" s="77">
        <f>MAX(G13:I13)</f>
        <v>203</v>
      </c>
      <c r="L13" s="63" t="str">
        <f>IF(P13="TQ", "TQ", IF(Q13="IQ","IQ",""))</f>
        <v>TQ</v>
      </c>
      <c r="M13" s="6" t="str">
        <f>IF(F13='Results - Sort Teams'!$D$2,"TQ",IF(F13='Results - Sort Teams'!$D$3,"TQ",IF(F13='Results - Sort Teams'!$D$4,"TQ",IF(F13='Results - Sort Teams'!$D$5,"TQ",""))))</f>
        <v>TQ</v>
      </c>
      <c r="N13" s="6"/>
      <c r="O13" s="6"/>
      <c r="P13" s="31" t="str">
        <f>IF(M13="TQ","TQ","IQ")</f>
        <v>TQ</v>
      </c>
      <c r="Q13" s="31" t="str">
        <f>IF(P13="IQ",IF(R13&lt;=R$1,"IQ",""),"")</f>
        <v/>
      </c>
      <c r="R13" s="53">
        <f>COUNTIF(P$2:P13,"IQ")</f>
        <v>7</v>
      </c>
      <c r="S13" t="str">
        <f>IF(L13="IQ",R13,"")</f>
        <v/>
      </c>
      <c r="T13">
        <f>A13</f>
        <v>1570</v>
      </c>
      <c r="U13" t="str">
        <f>F13</f>
        <v>UNITED</v>
      </c>
      <c r="V13" t="str">
        <f>VLOOKUP($A:$A,'Export Participants'!$A$1:$AG$49,4,FALSE)</f>
        <v>GARY HEROLD JR</v>
      </c>
      <c r="W13" t="str">
        <f>VLOOKUP($A:$A,'Export Participants'!$A$1:$AG$49,5,FALSE)</f>
        <v>330-341-9508</v>
      </c>
      <c r="X13" t="str">
        <f>VLOOKUP($A:$A,'Export Participants'!$A$1:$AG$49,6,FALSE)</f>
        <v>fgatorfan@yahoo.com</v>
      </c>
      <c r="Y13" t="str">
        <f>VLOOKUP($A:$A,'Export Participants'!$A$1:$AG$49,7,FALSE)</f>
        <v>TRAVIS BAILEY</v>
      </c>
      <c r="Z13" t="str">
        <f>VLOOKUP($A:$A,'Export Participants'!$A$1:$AG$49,8,FALSE)</f>
        <v>GOLDEN EAGLES</v>
      </c>
      <c r="AA13" t="str">
        <f>VLOOKUP($A:$A,'Export Participants'!$A$1:$AG$49,9,FALSE)</f>
        <v>BLUE AND GOLD</v>
      </c>
      <c r="AB13" s="52" t="str">
        <f>C13</f>
        <v>MICHAEL</v>
      </c>
      <c r="AC13" s="52" t="str">
        <f>D13</f>
        <v>HOFFEE</v>
      </c>
      <c r="AD13" s="52" t="str">
        <f>E13</f>
        <v>12</v>
      </c>
      <c r="AE13">
        <v>114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</row>
    <row r="14" spans="1:330" s="24" customFormat="1" x14ac:dyDescent="0.3">
      <c r="A14" s="24">
        <f>'Enter Scores'!$A$177</f>
        <v>1328</v>
      </c>
      <c r="B14" s="14">
        <f>RANK(J14, $J$2:$J$129)</f>
        <v>13</v>
      </c>
      <c r="C14" s="23" t="str">
        <f>IF('Enter Scores'!B181="", "", 'Enter Scores'!B181)</f>
        <v>NICK</v>
      </c>
      <c r="D14" s="23" t="str">
        <f>IF('Enter Scores'!C181="", "", 'Enter Scores'!C181)</f>
        <v>MOOREHEAD</v>
      </c>
      <c r="E14" s="23" t="str">
        <f>IF('Enter Scores'!D181="", "", 'Enter Scores'!D181)</f>
        <v>11</v>
      </c>
      <c r="F14" s="23" t="str">
        <f>'Enter Scores'!A181</f>
        <v>ROOTSTOWN</v>
      </c>
      <c r="G14" s="14">
        <f>'Enter Scores'!E181</f>
        <v>191</v>
      </c>
      <c r="H14" s="14">
        <f>'Enter Scores'!F181</f>
        <v>210</v>
      </c>
      <c r="I14" s="14">
        <f>'Enter Scores'!G181</f>
        <v>202</v>
      </c>
      <c r="J14" s="28">
        <f>IF(C14="", -1, SUM(G14:I14))</f>
        <v>603</v>
      </c>
      <c r="K14" s="77">
        <f>MAX(G14:I14)</f>
        <v>210</v>
      </c>
      <c r="L14" s="63" t="str">
        <f>IF(P14="TQ", "TQ", IF(Q14="IQ","IQ",""))</f>
        <v>TQ</v>
      </c>
      <c r="M14" s="6" t="str">
        <f>IF(F14='Results - Sort Teams'!$D$2,"TQ",IF(F14='Results - Sort Teams'!$D$3,"TQ",IF(F14='Results - Sort Teams'!$D$4,"TQ",IF(F14='Results - Sort Teams'!$D$5,"TQ",""))))</f>
        <v>TQ</v>
      </c>
      <c r="N14" s="6"/>
      <c r="O14" s="6"/>
      <c r="P14" s="31" t="str">
        <f>IF(M14="TQ","TQ","IQ")</f>
        <v>TQ</v>
      </c>
      <c r="Q14" s="31" t="str">
        <f>IF(P14="IQ",IF(R14&lt;=R$1,"IQ",""),"")</f>
        <v/>
      </c>
      <c r="R14" s="53">
        <f>COUNTIF(P$2:P14,"IQ")</f>
        <v>7</v>
      </c>
      <c r="S14" t="str">
        <f>IF(L14="IQ",R14,"")</f>
        <v/>
      </c>
      <c r="T14">
        <f>A14</f>
        <v>1328</v>
      </c>
      <c r="U14" t="str">
        <f>F14</f>
        <v>ROOTSTOWN</v>
      </c>
      <c r="V14" t="str">
        <f>VLOOKUP($A:$A,'Export Participants'!$A$1:$AG$49,4,FALSE)</f>
        <v>THOMAS BUTCHER</v>
      </c>
      <c r="W14" t="str">
        <f>VLOOKUP($A:$A,'Export Participants'!$A$1:$AG$49,5,FALSE)</f>
        <v>330 310-6923</v>
      </c>
      <c r="X14" t="str">
        <f>VLOOKUP($A:$A,'Export Participants'!$A$1:$AG$49,6,FALSE)</f>
        <v>abutcher602@gmail.com</v>
      </c>
      <c r="Y14" t="str">
        <f>VLOOKUP($A:$A,'Export Participants'!$A$1:$AG$49,7,FALSE)</f>
        <v>BRIAN BOVEINGTON</v>
      </c>
      <c r="Z14" t="str">
        <f>VLOOKUP($A:$A,'Export Participants'!$A$1:$AG$49,8,FALSE)</f>
        <v>ROVERS</v>
      </c>
      <c r="AA14" t="str">
        <f>VLOOKUP($A:$A,'Export Participants'!$A$1:$AG$49,9,FALSE)</f>
        <v>NAVY BLUE AND WHITE</v>
      </c>
      <c r="AB14" s="52" t="str">
        <f>C14</f>
        <v>NICK</v>
      </c>
      <c r="AC14" s="52" t="str">
        <f>D14</f>
        <v>MOOREHEAD</v>
      </c>
      <c r="AD14" s="52" t="str">
        <f>E14</f>
        <v>11</v>
      </c>
      <c r="AE14">
        <v>84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</row>
    <row r="15" spans="1:330" s="24" customFormat="1" x14ac:dyDescent="0.3">
      <c r="A15" s="24">
        <f>'Enter Scores'!$A$75</f>
        <v>448</v>
      </c>
      <c r="B15" s="14">
        <f>RANK(J15, $J$2:$J$129)</f>
        <v>14</v>
      </c>
      <c r="C15" s="23" t="str">
        <f>IF('Enter Scores'!B78="", "", 'Enter Scores'!B78)</f>
        <v>NICK</v>
      </c>
      <c r="D15" s="23" t="str">
        <f>IF('Enter Scores'!C78="", "", 'Enter Scores'!C78)</f>
        <v>MYERS</v>
      </c>
      <c r="E15" s="23" t="str">
        <f>IF('Enter Scores'!D78="", "", 'Enter Scores'!D78)</f>
        <v>10</v>
      </c>
      <c r="F15" s="23" t="str">
        <f>'Enter Scores'!A78</f>
        <v>CUY. VALLEY CHRISTIAN ACAD.</v>
      </c>
      <c r="G15" s="14">
        <f>'Enter Scores'!E78</f>
        <v>181</v>
      </c>
      <c r="H15" s="14">
        <f>'Enter Scores'!F78</f>
        <v>190</v>
      </c>
      <c r="I15" s="14">
        <f>'Enter Scores'!G78</f>
        <v>231</v>
      </c>
      <c r="J15" s="28">
        <f>IF(C15="", -1, SUM(G15:I15))</f>
        <v>602</v>
      </c>
      <c r="K15" s="77">
        <f>MAX(G15:I15)</f>
        <v>231</v>
      </c>
      <c r="L15" s="63" t="str">
        <f>IF(P15="TQ", "TQ", IF(Q15="IQ","IQ",""))</f>
        <v/>
      </c>
      <c r="M15" s="6" t="str">
        <f>IF(F15='Results - Sort Teams'!$D$2,"TQ",IF(F15='Results - Sort Teams'!$D$3,"TQ",IF(F15='Results - Sort Teams'!$D$4,"TQ",IF(F15='Results - Sort Teams'!$D$5,"TQ",""))))</f>
        <v/>
      </c>
      <c r="N15" s="6"/>
      <c r="O15" s="6"/>
      <c r="P15" s="31" t="str">
        <f>IF(M15="TQ","TQ","IQ")</f>
        <v>IQ</v>
      </c>
      <c r="Q15" s="31" t="str">
        <f>IF(P15="IQ",IF(R15&lt;=R$1,"IQ",""),"")</f>
        <v/>
      </c>
      <c r="R15" s="53">
        <f>COUNTIF(P$2:P15,"IQ")</f>
        <v>8</v>
      </c>
      <c r="S15" t="str">
        <f>IF(L15="IQ",R15,"")</f>
        <v/>
      </c>
      <c r="T15">
        <f>A15</f>
        <v>448</v>
      </c>
      <c r="U15" t="str">
        <f>F15</f>
        <v>CUY. VALLEY CHRISTIAN ACAD.</v>
      </c>
      <c r="V15" t="str">
        <f>VLOOKUP($A:$A,'Export Participants'!$A$1:$AG$49,4,FALSE)</f>
        <v>JAMES FISHEL II</v>
      </c>
      <c r="W15" t="str">
        <f>VLOOKUP($A:$A,'Export Participants'!$A$1:$AG$49,5,FALSE)</f>
        <v>330-283-2144</v>
      </c>
      <c r="X15" t="str">
        <f>VLOOKUP($A:$A,'Export Participants'!$A$1:$AG$49,6,FALSE)</f>
        <v>ofishel14@yahoo.com</v>
      </c>
      <c r="Y15" t="str">
        <f>VLOOKUP($A:$A,'Export Participants'!$A$1:$AG$49,7,FALSE)</f>
        <v>JIM FISHEL</v>
      </c>
      <c r="Z15" t="str">
        <f>VLOOKUP($A:$A,'Export Participants'!$A$1:$AG$49,8,FALSE)</f>
        <v>ROYALS</v>
      </c>
      <c r="AA15" t="str">
        <f>VLOOKUP($A:$A,'Export Participants'!$A$1:$AG$49,9,FALSE)</f>
        <v>ROYAL BLUE, WHITE AND BLACK</v>
      </c>
      <c r="AB15" s="52" t="str">
        <f>C15</f>
        <v>NICK</v>
      </c>
      <c r="AC15" s="52" t="str">
        <f>D15</f>
        <v>MYERS</v>
      </c>
      <c r="AD15" s="52" t="str">
        <f>E15</f>
        <v>10</v>
      </c>
      <c r="AE15">
        <v>35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</row>
    <row r="16" spans="1:330" s="24" customFormat="1" x14ac:dyDescent="0.3">
      <c r="A16" s="24">
        <f>'Enter Scores'!$A$194</f>
        <v>1472</v>
      </c>
      <c r="B16" s="14">
        <f>RANK(J16, $J$2:$J$129)</f>
        <v>15</v>
      </c>
      <c r="C16" s="23" t="str">
        <f>IF('Enter Scores'!B195="", "", 'Enter Scores'!B195)</f>
        <v>MICHAEL</v>
      </c>
      <c r="D16" s="23" t="str">
        <f>IF('Enter Scores'!C195="", "", 'Enter Scores'!C195)</f>
        <v>KNOX</v>
      </c>
      <c r="E16" s="23" t="str">
        <f>IF('Enter Scores'!D195="", "", 'Enter Scores'!D195)</f>
        <v>12</v>
      </c>
      <c r="F16" s="23" t="str">
        <f>'Enter Scores'!A195</f>
        <v>SPRINGFIELD</v>
      </c>
      <c r="G16" s="14">
        <f>'Enter Scores'!E195</f>
        <v>207</v>
      </c>
      <c r="H16" s="14">
        <f>'Enter Scores'!F195</f>
        <v>199</v>
      </c>
      <c r="I16" s="14">
        <f>'Enter Scores'!G195</f>
        <v>189</v>
      </c>
      <c r="J16" s="28">
        <f>IF(C16="", -1, SUM(G16:I16))</f>
        <v>595</v>
      </c>
      <c r="K16" s="77">
        <f>MAX(G16:I16)</f>
        <v>207</v>
      </c>
      <c r="L16" s="63" t="str">
        <f>IF(P16="TQ", "TQ", IF(Q16="IQ","IQ",""))</f>
        <v>TQ</v>
      </c>
      <c r="M16" s="6" t="str">
        <f>IF(F16='Results - Sort Teams'!$D$2,"TQ",IF(F16='Results - Sort Teams'!$D$3,"TQ",IF(F16='Results - Sort Teams'!$D$4,"TQ",IF(F16='Results - Sort Teams'!$D$5,"TQ",""))))</f>
        <v>TQ</v>
      </c>
      <c r="N16" s="6"/>
      <c r="O16" s="6"/>
      <c r="P16" s="31" t="str">
        <f>IF(M16="TQ","TQ","IQ")</f>
        <v>TQ</v>
      </c>
      <c r="Q16" s="31" t="str">
        <f>IF(P16="IQ",IF(R16&lt;=R$1,"IQ",""),"")</f>
        <v/>
      </c>
      <c r="R16" s="53">
        <f>COUNTIF(P$2:P16,"IQ")</f>
        <v>8</v>
      </c>
      <c r="S16" t="str">
        <f>IF(L16="IQ",R16,"")</f>
        <v/>
      </c>
      <c r="T16">
        <f>A16</f>
        <v>1472</v>
      </c>
      <c r="U16" t="str">
        <f>F16</f>
        <v>SPRINGFIELD</v>
      </c>
      <c r="V16" t="str">
        <f>VLOOKUP($A:$A,'Export Participants'!$A$1:$AG$49,4,FALSE)</f>
        <v>DANA FLOYD</v>
      </c>
      <c r="W16" t="str">
        <f>VLOOKUP($A:$A,'Export Participants'!$A$1:$AG$49,5,FALSE)</f>
        <v>330-524-1495</v>
      </c>
      <c r="X16" t="str">
        <f>VLOOKUP($A:$A,'Export Participants'!$A$1:$AG$49,6,FALSE)</f>
        <v>sp_floyd@springfieldspartans.org</v>
      </c>
      <c r="Y16" t="str">
        <f>VLOOKUP($A:$A,'Export Participants'!$A$1:$AG$49,7,FALSE)</f>
        <v>MICHAEL KEYS</v>
      </c>
      <c r="Z16" t="str">
        <f>VLOOKUP($A:$A,'Export Participants'!$A$1:$AG$49,8,FALSE)</f>
        <v>SPARTANS</v>
      </c>
      <c r="AA16" t="str">
        <f>VLOOKUP($A:$A,'Export Participants'!$A$1:$AG$49,9,FALSE)</f>
        <v>RED AND GRAY</v>
      </c>
      <c r="AB16" s="52" t="str">
        <f>C16</f>
        <v>MICHAEL</v>
      </c>
      <c r="AC16" s="52" t="str">
        <f>D16</f>
        <v>KNOX</v>
      </c>
      <c r="AD16" s="52" t="str">
        <f>E16</f>
        <v>12</v>
      </c>
      <c r="AE16">
        <v>89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</row>
    <row r="17" spans="1:330" s="24" customFormat="1" x14ac:dyDescent="0.3">
      <c r="A17" s="24">
        <f>'Enter Scores'!$A$177</f>
        <v>1328</v>
      </c>
      <c r="B17" s="14">
        <f>RANK(J17, $J$2:$J$129)</f>
        <v>16</v>
      </c>
      <c r="C17" s="23" t="str">
        <f>IF('Enter Scores'!B182="", "", 'Enter Scores'!B182)</f>
        <v>JUSTIN</v>
      </c>
      <c r="D17" s="23" t="str">
        <f>IF('Enter Scores'!C182="", "", 'Enter Scores'!C182)</f>
        <v>MILLER</v>
      </c>
      <c r="E17" s="23" t="str">
        <f>IF('Enter Scores'!D182="", "", 'Enter Scores'!D182)</f>
        <v>11</v>
      </c>
      <c r="F17" s="23" t="str">
        <f>'Enter Scores'!A182</f>
        <v>ROOTSTOWN</v>
      </c>
      <c r="G17" s="14">
        <f>'Enter Scores'!E182</f>
        <v>180</v>
      </c>
      <c r="H17" s="14">
        <f>'Enter Scores'!F182</f>
        <v>215</v>
      </c>
      <c r="I17" s="14">
        <f>'Enter Scores'!G182</f>
        <v>197</v>
      </c>
      <c r="J17" s="28">
        <f>IF(C17="", -1, SUM(G17:I17))</f>
        <v>592</v>
      </c>
      <c r="K17" s="77">
        <f>MAX(G17:I17)</f>
        <v>215</v>
      </c>
      <c r="L17" s="63" t="str">
        <f>IF(P17="TQ", "TQ", IF(Q17="IQ","IQ",""))</f>
        <v>TQ</v>
      </c>
      <c r="M17" s="6" t="str">
        <f>IF(F17='Results - Sort Teams'!$D$2,"TQ",IF(F17='Results - Sort Teams'!$D$3,"TQ",IF(F17='Results - Sort Teams'!$D$4,"TQ",IF(F17='Results - Sort Teams'!$D$5,"TQ",""))))</f>
        <v>TQ</v>
      </c>
      <c r="N17" s="6"/>
      <c r="O17" s="6"/>
      <c r="P17" s="31" t="str">
        <f>IF(M17="TQ","TQ","IQ")</f>
        <v>TQ</v>
      </c>
      <c r="Q17" s="31" t="str">
        <f>IF(P17="IQ",IF(R17&lt;=R$1,"IQ",""),"")</f>
        <v/>
      </c>
      <c r="R17" s="53">
        <f>COUNTIF(P$2:P17,"IQ")</f>
        <v>8</v>
      </c>
      <c r="S17" t="str">
        <f>IF(L17="IQ",R17,"")</f>
        <v/>
      </c>
      <c r="T17">
        <f>A17</f>
        <v>1328</v>
      </c>
      <c r="U17" t="str">
        <f>F17</f>
        <v>ROOTSTOWN</v>
      </c>
      <c r="V17" t="str">
        <f>VLOOKUP($A:$A,'Export Participants'!$A$1:$AG$49,4,FALSE)</f>
        <v>THOMAS BUTCHER</v>
      </c>
      <c r="W17" t="str">
        <f>VLOOKUP($A:$A,'Export Participants'!$A$1:$AG$49,5,FALSE)</f>
        <v>330 310-6923</v>
      </c>
      <c r="X17" t="str">
        <f>VLOOKUP($A:$A,'Export Participants'!$A$1:$AG$49,6,FALSE)</f>
        <v>abutcher602@gmail.com</v>
      </c>
      <c r="Y17" t="str">
        <f>VLOOKUP($A:$A,'Export Participants'!$A$1:$AG$49,7,FALSE)</f>
        <v>BRIAN BOVEINGTON</v>
      </c>
      <c r="Z17" t="str">
        <f>VLOOKUP($A:$A,'Export Participants'!$A$1:$AG$49,8,FALSE)</f>
        <v>ROVERS</v>
      </c>
      <c r="AA17" t="str">
        <f>VLOOKUP($A:$A,'Export Participants'!$A$1:$AG$49,9,FALSE)</f>
        <v>NAVY BLUE AND WHITE</v>
      </c>
      <c r="AB17" s="52" t="str">
        <f>C17</f>
        <v>JUSTIN</v>
      </c>
      <c r="AC17" s="52" t="str">
        <f>D17</f>
        <v>MILLER</v>
      </c>
      <c r="AD17" s="52" t="str">
        <f>E17</f>
        <v>11</v>
      </c>
      <c r="AE17">
        <v>85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</row>
    <row r="18" spans="1:330" s="24" customFormat="1" x14ac:dyDescent="0.3">
      <c r="A18" s="24">
        <f>'Enter Scores'!$A$262</f>
        <v>1724</v>
      </c>
      <c r="B18" s="14">
        <f>RANK(J18, $J$2:$J$129)</f>
        <v>17</v>
      </c>
      <c r="C18" s="23" t="str">
        <f>IF('Enter Scores'!B263="", "", 'Enter Scores'!B263)</f>
        <v>ZACH</v>
      </c>
      <c r="D18" s="23" t="str">
        <f>IF('Enter Scores'!C263="", "", 'Enter Scores'!C263)</f>
        <v>JACKSON</v>
      </c>
      <c r="E18" s="23" t="str">
        <f>IF('Enter Scores'!D263="", "", 'Enter Scores'!D263)</f>
        <v>12</v>
      </c>
      <c r="F18" s="23" t="str">
        <f>'Enter Scores'!A263</f>
        <v>WOODRIDGE</v>
      </c>
      <c r="G18" s="14">
        <f>'Enter Scores'!E263</f>
        <v>158</v>
      </c>
      <c r="H18" s="14">
        <f>'Enter Scores'!F263</f>
        <v>253</v>
      </c>
      <c r="I18" s="14">
        <f>'Enter Scores'!G263</f>
        <v>180</v>
      </c>
      <c r="J18" s="28">
        <f>IF(C18="", -1, SUM(G18:I18))</f>
        <v>591</v>
      </c>
      <c r="K18" s="77">
        <f>MAX(G18:I18)</f>
        <v>253</v>
      </c>
      <c r="L18" s="63" t="str">
        <f>IF(P18="TQ", "TQ", IF(Q18="IQ","IQ",""))</f>
        <v/>
      </c>
      <c r="M18" s="6" t="str">
        <f>IF(F18='Results - Sort Teams'!$D$2,"TQ",IF(F18='Results - Sort Teams'!$D$3,"TQ",IF(F18='Results - Sort Teams'!$D$4,"TQ",IF(F18='Results - Sort Teams'!$D$5,"TQ",""))))</f>
        <v/>
      </c>
      <c r="N18" s="6"/>
      <c r="O18" s="6"/>
      <c r="P18" s="31" t="str">
        <f>IF(M18="TQ","TQ","IQ")</f>
        <v>IQ</v>
      </c>
      <c r="Q18" s="31" t="str">
        <f>IF(P18="IQ",IF(R18&lt;=R$1,"IQ",""),"")</f>
        <v/>
      </c>
      <c r="R18" s="53">
        <f>COUNTIF(P$2:P18,"IQ")</f>
        <v>9</v>
      </c>
      <c r="S18" t="str">
        <f>IF(L18="IQ",R18,"")</f>
        <v/>
      </c>
      <c r="T18">
        <f>A18</f>
        <v>1724</v>
      </c>
      <c r="U18" t="str">
        <f>F18</f>
        <v>WOODRIDGE</v>
      </c>
      <c r="V18" t="str">
        <f>VLOOKUP($A:$A,'Export Participants'!$A$1:$AG$49,4,FALSE)</f>
        <v>KEITH SHOVESTULL</v>
      </c>
      <c r="W18" t="str">
        <f>VLOOKUP($A:$A,'Export Participants'!$A$1:$AG$49,5,FALSE)</f>
        <v>330-608-1957</v>
      </c>
      <c r="X18" t="str">
        <f>VLOOKUP($A:$A,'Export Participants'!$A$1:$AG$49,6,FALSE)</f>
        <v>kshovestull@woodridge.k12.oh.us</v>
      </c>
      <c r="Y18" t="str">
        <f>VLOOKUP($A:$A,'Export Participants'!$A$1:$AG$49,7,FALSE)</f>
        <v>SAM BERGDORF</v>
      </c>
      <c r="Z18" t="str">
        <f>VLOOKUP($A:$A,'Export Participants'!$A$1:$AG$49,8,FALSE)</f>
        <v>BULLDOGS</v>
      </c>
      <c r="AA18" t="str">
        <f>VLOOKUP($A:$A,'Export Participants'!$A$1:$AG$49,9,FALSE)</f>
        <v>MAROON, WHITE AND SILVER</v>
      </c>
      <c r="AB18" s="52" t="str">
        <f>C18</f>
        <v>ZACH</v>
      </c>
      <c r="AC18" s="52" t="str">
        <f>D18</f>
        <v>JACKSON</v>
      </c>
      <c r="AD18" s="52" t="str">
        <f>E18</f>
        <v>12</v>
      </c>
      <c r="AE18">
        <v>121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</row>
    <row r="19" spans="1:330" s="24" customFormat="1" x14ac:dyDescent="0.3">
      <c r="A19" s="24">
        <f>'Enter Scores'!$A$211</f>
        <v>1548</v>
      </c>
      <c r="B19" s="14">
        <f>RANK(J19, $J$2:$J$129)</f>
        <v>18</v>
      </c>
      <c r="C19" s="23" t="str">
        <f>IF('Enter Scores'!B215="", "", 'Enter Scores'!B215)</f>
        <v>MAXTON</v>
      </c>
      <c r="D19" s="23" t="str">
        <f>IF('Enter Scores'!C215="", "", 'Enter Scores'!C215)</f>
        <v>FIESLER</v>
      </c>
      <c r="E19" s="23" t="str">
        <f>IF('Enter Scores'!D215="", "", 'Enter Scores'!D215)</f>
        <v>12</v>
      </c>
      <c r="F19" s="23" t="str">
        <f>'Enter Scores'!A215</f>
        <v>TRIWAY</v>
      </c>
      <c r="G19" s="14">
        <f>'Enter Scores'!E215</f>
        <v>200</v>
      </c>
      <c r="H19" s="14">
        <f>'Enter Scores'!F215</f>
        <v>195</v>
      </c>
      <c r="I19" s="14">
        <f>'Enter Scores'!G215</f>
        <v>192</v>
      </c>
      <c r="J19" s="28">
        <f>IF(C19="", -1, SUM(G19:I19))</f>
        <v>587</v>
      </c>
      <c r="K19" s="77">
        <f>MAX(G19:I19)</f>
        <v>200</v>
      </c>
      <c r="L19" s="63" t="str">
        <f>IF(P19="TQ", "TQ", IF(Q19="IQ","IQ",""))</f>
        <v>TQ</v>
      </c>
      <c r="M19" s="6" t="str">
        <f>IF(F19='Results - Sort Teams'!$D$2,"TQ",IF(F19='Results - Sort Teams'!$D$3,"TQ",IF(F19='Results - Sort Teams'!$D$4,"TQ",IF(F19='Results - Sort Teams'!$D$5,"TQ",""))))</f>
        <v>TQ</v>
      </c>
      <c r="N19" s="6"/>
      <c r="O19" s="6"/>
      <c r="P19" s="31" t="str">
        <f>IF(M19="TQ","TQ","IQ")</f>
        <v>TQ</v>
      </c>
      <c r="Q19" s="31" t="str">
        <f>IF(P19="IQ",IF(R19&lt;=R$1,"IQ",""),"")</f>
        <v/>
      </c>
      <c r="R19" s="53">
        <f>COUNTIF(P$2:P19,"IQ")</f>
        <v>9</v>
      </c>
      <c r="S19" t="str">
        <f>IF(L19="IQ",R19,"")</f>
        <v/>
      </c>
      <c r="T19">
        <f>A19</f>
        <v>1548</v>
      </c>
      <c r="U19" t="str">
        <f>F19</f>
        <v>TRIWAY</v>
      </c>
      <c r="V19" t="str">
        <f>VLOOKUP($A:$A,'Export Participants'!$A$1:$AG$49,4,FALSE)</f>
        <v>VINCE YODER</v>
      </c>
      <c r="W19" t="str">
        <f>VLOOKUP($A:$A,'Export Participants'!$A$1:$AG$49,5,FALSE)</f>
        <v>330-465-7809</v>
      </c>
      <c r="X19" t="str">
        <f>VLOOKUP($A:$A,'Export Participants'!$A$1:$AG$49,6,FALSE)</f>
        <v>vwybowl@yahoo.com</v>
      </c>
      <c r="Y19" t="str">
        <f>VLOOKUP($A:$A,'Export Participants'!$A$1:$AG$49,7,FALSE)</f>
        <v>CORBY ANDERSON</v>
      </c>
      <c r="Z19" t="str">
        <f>VLOOKUP($A:$A,'Export Participants'!$A$1:$AG$49,8,FALSE)</f>
        <v>TITANS</v>
      </c>
      <c r="AA19" t="str">
        <f>VLOOKUP($A:$A,'Export Participants'!$A$1:$AG$49,9,FALSE)</f>
        <v>PURPLE, GRAY AND WHITE</v>
      </c>
      <c r="AB19" s="52" t="str">
        <f>C19</f>
        <v>MAXTON</v>
      </c>
      <c r="AC19" s="52" t="str">
        <f>D19</f>
        <v>FIESLER</v>
      </c>
      <c r="AD19" s="52" t="str">
        <f>E19</f>
        <v>12</v>
      </c>
      <c r="AE19">
        <v>100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</row>
    <row r="20" spans="1:330" s="24" customFormat="1" x14ac:dyDescent="0.3">
      <c r="A20" s="24">
        <f>'Enter Scores'!$A$245</f>
        <v>1570</v>
      </c>
      <c r="B20" s="14">
        <f>RANK(J20, $J$2:$J$129)</f>
        <v>19</v>
      </c>
      <c r="C20" s="23" t="str">
        <f>IF('Enter Scores'!B249="", "", 'Enter Scores'!B249)</f>
        <v>JOSH</v>
      </c>
      <c r="D20" s="23" t="str">
        <f>IF('Enter Scores'!C249="", "", 'Enter Scores'!C249)</f>
        <v>HAWKINS</v>
      </c>
      <c r="E20" s="23" t="str">
        <f>IF('Enter Scores'!D249="", "", 'Enter Scores'!D249)</f>
        <v>10</v>
      </c>
      <c r="F20" s="23" t="str">
        <f>'Enter Scores'!A249</f>
        <v>UNITED</v>
      </c>
      <c r="G20" s="14">
        <f>'Enter Scores'!E249</f>
        <v>213</v>
      </c>
      <c r="H20" s="14">
        <f>'Enter Scores'!F249</f>
        <v>182</v>
      </c>
      <c r="I20" s="14">
        <f>'Enter Scores'!G249</f>
        <v>188</v>
      </c>
      <c r="J20" s="28">
        <f>IF(C20="", -1, SUM(G20:I20))</f>
        <v>583</v>
      </c>
      <c r="K20" s="77">
        <f>MAX(G20:I20)</f>
        <v>213</v>
      </c>
      <c r="L20" s="63" t="str">
        <f>IF(P20="TQ", "TQ", IF(Q20="IQ","IQ",""))</f>
        <v>TQ</v>
      </c>
      <c r="M20" s="6" t="str">
        <f>IF(F20='Results - Sort Teams'!$D$2,"TQ",IF(F20='Results - Sort Teams'!$D$3,"TQ",IF(F20='Results - Sort Teams'!$D$4,"TQ",IF(F20='Results - Sort Teams'!$D$5,"TQ",""))))</f>
        <v>TQ</v>
      </c>
      <c r="N20" s="6"/>
      <c r="O20" s="6"/>
      <c r="P20" s="31" t="str">
        <f>IF(M20="TQ","TQ","IQ")</f>
        <v>TQ</v>
      </c>
      <c r="Q20" s="31" t="str">
        <f>IF(P20="IQ",IF(R20&lt;=R$1,"IQ",""),"")</f>
        <v/>
      </c>
      <c r="R20" s="53">
        <f>COUNTIF(P$2:P20,"IQ")</f>
        <v>9</v>
      </c>
      <c r="S20" t="str">
        <f>IF(L20="IQ",R20,"")</f>
        <v/>
      </c>
      <c r="T20">
        <f>A20</f>
        <v>1570</v>
      </c>
      <c r="U20" t="str">
        <f>F20</f>
        <v>UNITED</v>
      </c>
      <c r="V20" t="str">
        <f>VLOOKUP($A:$A,'Export Participants'!$A$1:$AG$49,4,FALSE)</f>
        <v>GARY HEROLD JR</v>
      </c>
      <c r="W20" t="str">
        <f>VLOOKUP($A:$A,'Export Participants'!$A$1:$AG$49,5,FALSE)</f>
        <v>330-341-9508</v>
      </c>
      <c r="X20" t="str">
        <f>VLOOKUP($A:$A,'Export Participants'!$A$1:$AG$49,6,FALSE)</f>
        <v>fgatorfan@yahoo.com</v>
      </c>
      <c r="Y20" t="str">
        <f>VLOOKUP($A:$A,'Export Participants'!$A$1:$AG$49,7,FALSE)</f>
        <v>TRAVIS BAILEY</v>
      </c>
      <c r="Z20" t="str">
        <f>VLOOKUP($A:$A,'Export Participants'!$A$1:$AG$49,8,FALSE)</f>
        <v>GOLDEN EAGLES</v>
      </c>
      <c r="AA20" t="str">
        <f>VLOOKUP($A:$A,'Export Participants'!$A$1:$AG$49,9,FALSE)</f>
        <v>BLUE AND GOLD</v>
      </c>
      <c r="AB20" s="52" t="str">
        <f>C20</f>
        <v>JOSH</v>
      </c>
      <c r="AC20" s="52" t="str">
        <f>D20</f>
        <v>HAWKINS</v>
      </c>
      <c r="AD20" s="52" t="str">
        <f>E20</f>
        <v>10</v>
      </c>
      <c r="AE20">
        <v>116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</row>
    <row r="21" spans="1:330" s="24" customFormat="1" x14ac:dyDescent="0.3">
      <c r="A21" s="24">
        <f>'Enter Scores'!$A$262</f>
        <v>1724</v>
      </c>
      <c r="B21" s="14">
        <f>RANK(J21, $J$2:$J$129)</f>
        <v>20</v>
      </c>
      <c r="C21" s="23" t="str">
        <f>IF('Enter Scores'!B265="", "", 'Enter Scores'!B265)</f>
        <v>JACKSON</v>
      </c>
      <c r="D21" s="23" t="str">
        <f>IF('Enter Scores'!C265="", "", 'Enter Scores'!C265)</f>
        <v>ONDASH</v>
      </c>
      <c r="E21" s="23" t="str">
        <f>IF('Enter Scores'!D265="", "", 'Enter Scores'!D265)</f>
        <v>12</v>
      </c>
      <c r="F21" s="23" t="str">
        <f>'Enter Scores'!A265</f>
        <v>WOODRIDGE</v>
      </c>
      <c r="G21" s="14">
        <f>'Enter Scores'!E265</f>
        <v>188</v>
      </c>
      <c r="H21" s="14">
        <f>'Enter Scores'!F265</f>
        <v>171</v>
      </c>
      <c r="I21" s="14">
        <f>'Enter Scores'!G265</f>
        <v>220</v>
      </c>
      <c r="J21" s="28">
        <f>IF(C21="", -1, SUM(G21:I21))</f>
        <v>579</v>
      </c>
      <c r="K21" s="77">
        <f>MAX(G21:I21)</f>
        <v>220</v>
      </c>
      <c r="L21" s="63" t="str">
        <f>IF(P21="TQ", "TQ", IF(Q21="IQ","IQ",""))</f>
        <v/>
      </c>
      <c r="M21" s="6" t="str">
        <f>IF(F21='Results - Sort Teams'!$D$2,"TQ",IF(F21='Results - Sort Teams'!$D$3,"TQ",IF(F21='Results - Sort Teams'!$D$4,"TQ",IF(F21='Results - Sort Teams'!$D$5,"TQ",""))))</f>
        <v/>
      </c>
      <c r="N21" s="6"/>
      <c r="O21" s="6"/>
      <c r="P21" s="31" t="str">
        <f>IF(M21="TQ","TQ","IQ")</f>
        <v>IQ</v>
      </c>
      <c r="Q21" s="31" t="str">
        <f>IF(P21="IQ",IF(R21&lt;=R$1,"IQ",""),"")</f>
        <v/>
      </c>
      <c r="R21" s="53">
        <f>COUNTIF(P$2:P21,"IQ")</f>
        <v>10</v>
      </c>
      <c r="S21" t="str">
        <f>IF(L21="IQ",R21,"")</f>
        <v/>
      </c>
      <c r="T21">
        <f>A21</f>
        <v>1724</v>
      </c>
      <c r="U21" t="str">
        <f>F21</f>
        <v>WOODRIDGE</v>
      </c>
      <c r="V21" t="str">
        <f>VLOOKUP($A:$A,'Export Participants'!$A$1:$AG$49,4,FALSE)</f>
        <v>KEITH SHOVESTULL</v>
      </c>
      <c r="W21" t="str">
        <f>VLOOKUP($A:$A,'Export Participants'!$A$1:$AG$49,5,FALSE)</f>
        <v>330-608-1957</v>
      </c>
      <c r="X21" t="str">
        <f>VLOOKUP($A:$A,'Export Participants'!$A$1:$AG$49,6,FALSE)</f>
        <v>kshovestull@woodridge.k12.oh.us</v>
      </c>
      <c r="Y21" t="str">
        <f>VLOOKUP($A:$A,'Export Participants'!$A$1:$AG$49,7,FALSE)</f>
        <v>SAM BERGDORF</v>
      </c>
      <c r="Z21" t="str">
        <f>VLOOKUP($A:$A,'Export Participants'!$A$1:$AG$49,8,FALSE)</f>
        <v>BULLDOGS</v>
      </c>
      <c r="AA21" t="str">
        <f>VLOOKUP($A:$A,'Export Participants'!$A$1:$AG$49,9,FALSE)</f>
        <v>MAROON, WHITE AND SILVER</v>
      </c>
      <c r="AB21" s="52" t="str">
        <f>C21</f>
        <v>JACKSON</v>
      </c>
      <c r="AC21" s="52" t="str">
        <f>D21</f>
        <v>ONDASH</v>
      </c>
      <c r="AD21" s="52" t="str">
        <f>E21</f>
        <v>12</v>
      </c>
      <c r="AE21">
        <v>123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</row>
    <row r="22" spans="1:330" s="24" customFormat="1" x14ac:dyDescent="0.3">
      <c r="A22" s="24">
        <f>'Enter Scores'!$A$109</f>
        <v>584</v>
      </c>
      <c r="B22" s="14">
        <f>RANK(J22, $J$2:$J$129)</f>
        <v>21</v>
      </c>
      <c r="C22" s="23" t="str">
        <f>IF('Enter Scores'!B111="", "", 'Enter Scores'!B111)</f>
        <v>PEYTON</v>
      </c>
      <c r="D22" s="23" t="str">
        <f>IF('Enter Scores'!C111="", "", 'Enter Scores'!C111)</f>
        <v>HOVER</v>
      </c>
      <c r="E22" s="23" t="str">
        <f>IF('Enter Scores'!D111="", "", 'Enter Scores'!D111)</f>
        <v>9</v>
      </c>
      <c r="F22" s="23" t="str">
        <f>'Enter Scores'!A111</f>
        <v>FIELD</v>
      </c>
      <c r="G22" s="14">
        <f>'Enter Scores'!E111</f>
        <v>178</v>
      </c>
      <c r="H22" s="14">
        <f>'Enter Scores'!F111</f>
        <v>222</v>
      </c>
      <c r="I22" s="14">
        <f>'Enter Scores'!G111</f>
        <v>178</v>
      </c>
      <c r="J22" s="28">
        <f>IF(C22="", -1, SUM(G22:I22))</f>
        <v>578</v>
      </c>
      <c r="K22" s="77">
        <f>MAX(G22:I22)</f>
        <v>222</v>
      </c>
      <c r="L22" s="63" t="str">
        <f>IF(P22="TQ", "TQ", IF(Q22="IQ","IQ",""))</f>
        <v/>
      </c>
      <c r="M22" s="6" t="str">
        <f>IF(F22='Results - Sort Teams'!$D$2,"TQ",IF(F22='Results - Sort Teams'!$D$3,"TQ",IF(F22='Results - Sort Teams'!$D$4,"TQ",IF(F22='Results - Sort Teams'!$D$5,"TQ",""))))</f>
        <v/>
      </c>
      <c r="N22" s="6"/>
      <c r="O22" s="6"/>
      <c r="P22" s="31" t="str">
        <f>IF(M22="TQ","TQ","IQ")</f>
        <v>IQ</v>
      </c>
      <c r="Q22" s="31" t="str">
        <f>IF(P22="IQ",IF(R22&lt;=R$1,"IQ",""),"")</f>
        <v/>
      </c>
      <c r="R22" s="53">
        <f>COUNTIF(P$2:P22,"IQ")</f>
        <v>11</v>
      </c>
      <c r="S22" t="str">
        <f>IF(L22="IQ",R22,"")</f>
        <v/>
      </c>
      <c r="T22">
        <f>A22</f>
        <v>584</v>
      </c>
      <c r="U22" t="str">
        <f>F22</f>
        <v>FIELD</v>
      </c>
      <c r="V22" t="str">
        <f>VLOOKUP($A:$A,'Export Participants'!$A$1:$AG$49,4,FALSE)</f>
        <v>SCOTT  BOWER</v>
      </c>
      <c r="W22" t="str">
        <f>VLOOKUP($A:$A,'Export Participants'!$A$1:$AG$49,5,FALSE)</f>
        <v>216-925-2143</v>
      </c>
      <c r="X22" t="str">
        <f>VLOOKUP($A:$A,'Export Participants'!$A$1:$AG$49,6,FALSE)</f>
        <v>scott.bower@fieldlocalschools.org</v>
      </c>
      <c r="Y22" t="str">
        <f>VLOOKUP($A:$A,'Export Participants'!$A$1:$AG$49,7,FALSE)</f>
        <v/>
      </c>
      <c r="Z22" t="str">
        <f>VLOOKUP($A:$A,'Export Participants'!$A$1:$AG$49,8,FALSE)</f>
        <v>FALCONS</v>
      </c>
      <c r="AA22" t="str">
        <f>VLOOKUP($A:$A,'Export Participants'!$A$1:$AG$49,9,FALSE)</f>
        <v>RED AND WHITE</v>
      </c>
      <c r="AB22" s="52" t="str">
        <f>C22</f>
        <v>PEYTON</v>
      </c>
      <c r="AC22" s="52" t="str">
        <f>D22</f>
        <v>HOVER</v>
      </c>
      <c r="AD22" s="52" t="str">
        <f>E22</f>
        <v>9</v>
      </c>
      <c r="AE22">
        <v>50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</row>
    <row r="23" spans="1:330" s="24" customFormat="1" x14ac:dyDescent="0.3">
      <c r="A23" s="24">
        <f>'Enter Scores'!$A$41</f>
        <v>1432</v>
      </c>
      <c r="B23" s="14">
        <f>RANK(J23, $J$2:$J$129)</f>
        <v>21</v>
      </c>
      <c r="C23" s="23" t="str">
        <f>IF('Enter Scores'!B45="", "", 'Enter Scores'!B45)</f>
        <v>DILLON</v>
      </c>
      <c r="D23" s="23" t="str">
        <f>IF('Enter Scores'!C45="", "", 'Enter Scores'!C45)</f>
        <v>CHESSMAN</v>
      </c>
      <c r="E23" s="23" t="str">
        <f>IF('Enter Scores'!D45="", "", 'Enter Scores'!D45)</f>
        <v>10</v>
      </c>
      <c r="F23" s="23" t="str">
        <f>'Enter Scores'!A45</f>
        <v>CANTON SOUTH</v>
      </c>
      <c r="G23" s="14">
        <f>'Enter Scores'!E45</f>
        <v>185</v>
      </c>
      <c r="H23" s="14">
        <f>'Enter Scores'!F45</f>
        <v>172</v>
      </c>
      <c r="I23" s="14">
        <f>'Enter Scores'!G45</f>
        <v>221</v>
      </c>
      <c r="J23" s="28">
        <f>IF(C23="", -1, SUM(G23:I23))</f>
        <v>578</v>
      </c>
      <c r="K23" s="77">
        <f>MAX(G23:I23)</f>
        <v>221</v>
      </c>
      <c r="L23" s="63" t="str">
        <f>IF(P23="TQ", "TQ", IF(Q23="IQ","IQ",""))</f>
        <v/>
      </c>
      <c r="M23" s="6" t="str">
        <f>IF(F23='Results - Sort Teams'!$D$2,"TQ",IF(F23='Results - Sort Teams'!$D$3,"TQ",IF(F23='Results - Sort Teams'!$D$4,"TQ",IF(F23='Results - Sort Teams'!$D$5,"TQ",""))))</f>
        <v/>
      </c>
      <c r="N23" s="6"/>
      <c r="O23" s="6"/>
      <c r="P23" s="31" t="str">
        <f>IF(M23="TQ","TQ","IQ")</f>
        <v>IQ</v>
      </c>
      <c r="Q23" s="31" t="str">
        <f>IF(P23="IQ",IF(R23&lt;=R$1,"IQ",""),"")</f>
        <v/>
      </c>
      <c r="R23" s="53">
        <f>COUNTIF(P$2:P23,"IQ")</f>
        <v>12</v>
      </c>
      <c r="S23" t="str">
        <f>IF(L23="IQ",R23,"")</f>
        <v/>
      </c>
      <c r="T23">
        <f>A23</f>
        <v>1432</v>
      </c>
      <c r="U23" t="str">
        <f>F23</f>
        <v>CANTON SOUTH</v>
      </c>
      <c r="V23" t="str">
        <f>VLOOKUP($A:$A,'Export Participants'!$A$1:$AG$49,4,FALSE)</f>
        <v>BRIAN  GATES</v>
      </c>
      <c r="W23" t="str">
        <f>VLOOKUP($A:$A,'Export Participants'!$A$1:$AG$49,5,FALSE)</f>
        <v>330-324-6025</v>
      </c>
      <c r="X23" t="str">
        <f>VLOOKUP($A:$A,'Export Participants'!$A$1:$AG$49,6,FALSE)</f>
        <v>bgates300csb@gmail.com</v>
      </c>
      <c r="Y23" t="str">
        <f>VLOOKUP($A:$A,'Export Participants'!$A$1:$AG$49,7,FALSE)</f>
        <v>JEREMY NOLL</v>
      </c>
      <c r="Z23" t="str">
        <f>VLOOKUP($A:$A,'Export Participants'!$A$1:$AG$49,8,FALSE)</f>
        <v>WILDCATS</v>
      </c>
      <c r="AA23" t="str">
        <f>VLOOKUP($A:$A,'Export Participants'!$A$1:$AG$49,9,FALSE)</f>
        <v>RED AND GRAY</v>
      </c>
      <c r="AB23" s="52" t="str">
        <f>C23</f>
        <v>DILLON</v>
      </c>
      <c r="AC23" s="52" t="str">
        <f>D23</f>
        <v>CHESSMAN</v>
      </c>
      <c r="AD23" s="52" t="str">
        <f>E23</f>
        <v>10</v>
      </c>
      <c r="AE23">
        <v>20</v>
      </c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</row>
    <row r="24" spans="1:330" s="24" customFormat="1" x14ac:dyDescent="0.3">
      <c r="A24" s="24">
        <f>'Enter Scores'!$A$177</f>
        <v>1328</v>
      </c>
      <c r="B24" s="14">
        <f>RANK(J24, $J$2:$J$129)</f>
        <v>23</v>
      </c>
      <c r="C24" s="23" t="str">
        <f>IF('Enter Scores'!B178="", "", 'Enter Scores'!B178)</f>
        <v>SEAN</v>
      </c>
      <c r="D24" s="23" t="str">
        <f>IF('Enter Scores'!C178="", "", 'Enter Scores'!C178)</f>
        <v>BOVEINGTON</v>
      </c>
      <c r="E24" s="23" t="str">
        <f>IF('Enter Scores'!D178="", "", 'Enter Scores'!D178)</f>
        <v>11</v>
      </c>
      <c r="F24" s="23" t="str">
        <f>'Enter Scores'!A178</f>
        <v>ROOTSTOWN</v>
      </c>
      <c r="G24" s="14">
        <f>'Enter Scores'!E178</f>
        <v>184</v>
      </c>
      <c r="H24" s="14">
        <f>'Enter Scores'!F178</f>
        <v>204</v>
      </c>
      <c r="I24" s="14">
        <f>'Enter Scores'!G178</f>
        <v>180</v>
      </c>
      <c r="J24" s="28">
        <f>IF(C24="", -1, SUM(G24:I24))</f>
        <v>568</v>
      </c>
      <c r="K24" s="77">
        <f>MAX(G24:I24)</f>
        <v>204</v>
      </c>
      <c r="L24" s="63" t="str">
        <f>IF(P24="TQ", "TQ", IF(Q24="IQ","IQ",""))</f>
        <v>TQ</v>
      </c>
      <c r="M24" s="6" t="str">
        <f>IF(F24='Results - Sort Teams'!$D$2,"TQ",IF(F24='Results - Sort Teams'!$D$3,"TQ",IF(F24='Results - Sort Teams'!$D$4,"TQ",IF(F24='Results - Sort Teams'!$D$5,"TQ",""))))</f>
        <v>TQ</v>
      </c>
      <c r="N24" s="6"/>
      <c r="O24" s="6"/>
      <c r="P24" s="31" t="str">
        <f>IF(M24="TQ","TQ","IQ")</f>
        <v>TQ</v>
      </c>
      <c r="Q24" s="31" t="str">
        <f>IF(P24="IQ",IF(R24&lt;=R$1,"IQ",""),"")</f>
        <v/>
      </c>
      <c r="R24" s="53">
        <f>COUNTIF(P$2:P24,"IQ")</f>
        <v>12</v>
      </c>
      <c r="S24" t="str">
        <f>IF(L24="IQ",R24,"")</f>
        <v/>
      </c>
      <c r="T24">
        <f>A24</f>
        <v>1328</v>
      </c>
      <c r="U24" t="str">
        <f>F24</f>
        <v>ROOTSTOWN</v>
      </c>
      <c r="V24" t="str">
        <f>VLOOKUP($A:$A,'Export Participants'!$A$1:$AG$49,4,FALSE)</f>
        <v>THOMAS BUTCHER</v>
      </c>
      <c r="W24" t="str">
        <f>VLOOKUP($A:$A,'Export Participants'!$A$1:$AG$49,5,FALSE)</f>
        <v>330 310-6923</v>
      </c>
      <c r="X24" t="str">
        <f>VLOOKUP($A:$A,'Export Participants'!$A$1:$AG$49,6,FALSE)</f>
        <v>abutcher602@gmail.com</v>
      </c>
      <c r="Y24" t="str">
        <f>VLOOKUP($A:$A,'Export Participants'!$A$1:$AG$49,7,FALSE)</f>
        <v>BRIAN BOVEINGTON</v>
      </c>
      <c r="Z24" t="str">
        <f>VLOOKUP($A:$A,'Export Participants'!$A$1:$AG$49,8,FALSE)</f>
        <v>ROVERS</v>
      </c>
      <c r="AA24" t="str">
        <f>VLOOKUP($A:$A,'Export Participants'!$A$1:$AG$49,9,FALSE)</f>
        <v>NAVY BLUE AND WHITE</v>
      </c>
      <c r="AB24" s="52" t="str">
        <f>C24</f>
        <v>SEAN</v>
      </c>
      <c r="AC24" s="52" t="str">
        <f>D24</f>
        <v>BOVEINGTON</v>
      </c>
      <c r="AD24" s="52" t="str">
        <f>E24</f>
        <v>11</v>
      </c>
      <c r="AE24">
        <v>81</v>
      </c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</row>
    <row r="25" spans="1:330" s="24" customFormat="1" x14ac:dyDescent="0.3">
      <c r="A25" s="24">
        <f>'Enter Scores'!$A$126</f>
        <v>630</v>
      </c>
      <c r="B25" s="14">
        <f>RANK(J25, $J$2:$J$129)</f>
        <v>24</v>
      </c>
      <c r="C25" s="23" t="str">
        <f>IF('Enter Scores'!B133="", "", 'Enter Scores'!B133)</f>
        <v>BRODY</v>
      </c>
      <c r="D25" s="23" t="str">
        <f>IF('Enter Scores'!C133="", "", 'Enter Scores'!C133)</f>
        <v>JUSTICE</v>
      </c>
      <c r="E25" s="23" t="str">
        <f>IF('Enter Scores'!D133="", "", 'Enter Scores'!D133)</f>
        <v>11</v>
      </c>
      <c r="F25" s="23" t="str">
        <f>'Enter Scores'!A133</f>
        <v>GARFIELD</v>
      </c>
      <c r="G25" s="14">
        <f>'Enter Scores'!E133</f>
        <v>204</v>
      </c>
      <c r="H25" s="14">
        <f>'Enter Scores'!F133</f>
        <v>193</v>
      </c>
      <c r="I25" s="14">
        <f>'Enter Scores'!G133</f>
        <v>170</v>
      </c>
      <c r="J25" s="28">
        <f>IF(C25="", -1, SUM(G25:I25))</f>
        <v>567</v>
      </c>
      <c r="K25" s="77">
        <f>MAX(G25:I25)</f>
        <v>204</v>
      </c>
      <c r="L25" s="63" t="str">
        <f>IF(P25="TQ", "TQ", IF(Q25="IQ","IQ",""))</f>
        <v/>
      </c>
      <c r="M25" s="6" t="str">
        <f>IF(F25='Results - Sort Teams'!$D$2,"TQ",IF(F25='Results - Sort Teams'!$D$3,"TQ",IF(F25='Results - Sort Teams'!$D$4,"TQ",IF(F25='Results - Sort Teams'!$D$5,"TQ",""))))</f>
        <v/>
      </c>
      <c r="N25" s="6"/>
      <c r="O25" s="6"/>
      <c r="P25" s="31" t="str">
        <f>IF(M25="TQ","TQ","IQ")</f>
        <v>IQ</v>
      </c>
      <c r="Q25" s="31" t="str">
        <f>IF(P25="IQ",IF(R25&lt;=R$1,"IQ",""),"")</f>
        <v/>
      </c>
      <c r="R25" s="53">
        <f>COUNTIF(P$2:P25,"IQ")</f>
        <v>13</v>
      </c>
      <c r="S25" t="str">
        <f>IF(L25="IQ",R25,"")</f>
        <v/>
      </c>
      <c r="T25">
        <f>A25</f>
        <v>630</v>
      </c>
      <c r="U25" t="str">
        <f>F25</f>
        <v>GARFIELD</v>
      </c>
      <c r="V25" t="str">
        <f>VLOOKUP($A:$A,'Export Participants'!$A$1:$AG$49,4,FALSE)</f>
        <v>HOWARD MOORE</v>
      </c>
      <c r="W25" t="str">
        <f>VLOOKUP($A:$A,'Export Participants'!$A$1:$AG$49,5,FALSE)</f>
        <v>440-935-0977</v>
      </c>
      <c r="X25" t="str">
        <f>VLOOKUP($A:$A,'Export Participants'!$A$1:$AG$49,6,FALSE)</f>
        <v>hambone5555@yahoo.com</v>
      </c>
      <c r="Y25" t="str">
        <f>VLOOKUP($A:$A,'Export Participants'!$A$1:$AG$49,7,FALSE)</f>
        <v>JOE BRIGHAM</v>
      </c>
      <c r="Z25" t="str">
        <f>VLOOKUP($A:$A,'Export Participants'!$A$1:$AG$49,8,FALSE)</f>
        <v>G-MEN</v>
      </c>
      <c r="AA25" t="str">
        <f>VLOOKUP($A:$A,'Export Participants'!$A$1:$AG$49,9,FALSE)</f>
        <v>BLACK AND GOLD</v>
      </c>
      <c r="AB25" s="52" t="str">
        <f>C25</f>
        <v>BRODY</v>
      </c>
      <c r="AC25" s="52" t="str">
        <f>D25</f>
        <v>JUSTICE</v>
      </c>
      <c r="AD25" s="52" t="str">
        <f>E25</f>
        <v>11</v>
      </c>
      <c r="AE25">
        <v>63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</row>
    <row r="26" spans="1:330" s="24" customFormat="1" x14ac:dyDescent="0.3">
      <c r="A26" s="24">
        <f>'Enter Scores'!$A$177</f>
        <v>1328</v>
      </c>
      <c r="B26" s="14">
        <f>RANK(J26, $J$2:$J$129)</f>
        <v>25</v>
      </c>
      <c r="C26" s="23" t="str">
        <f>IF('Enter Scores'!B179="", "", 'Enter Scores'!B179)</f>
        <v>CALEB</v>
      </c>
      <c r="D26" s="23" t="str">
        <f>IF('Enter Scores'!C179="", "", 'Enter Scores'!C179)</f>
        <v>STEVENS</v>
      </c>
      <c r="E26" s="23" t="str">
        <f>IF('Enter Scores'!D179="", "", 'Enter Scores'!D179)</f>
        <v>10</v>
      </c>
      <c r="F26" s="23" t="str">
        <f>'Enter Scores'!A179</f>
        <v>ROOTSTOWN</v>
      </c>
      <c r="G26" s="14">
        <f>'Enter Scores'!E179</f>
        <v>209</v>
      </c>
      <c r="H26" s="14">
        <f>'Enter Scores'!F179</f>
        <v>188</v>
      </c>
      <c r="I26" s="14">
        <f>'Enter Scores'!G179</f>
        <v>169</v>
      </c>
      <c r="J26" s="28">
        <f>IF(C26="", -1, SUM(G26:I26))</f>
        <v>566</v>
      </c>
      <c r="K26" s="77">
        <f>MAX(G26:I26)</f>
        <v>209</v>
      </c>
      <c r="L26" s="63" t="str">
        <f>IF(P26="TQ", "TQ", IF(Q26="IQ","IQ",""))</f>
        <v>TQ</v>
      </c>
      <c r="M26" s="6" t="str">
        <f>IF(F26='Results - Sort Teams'!$D$2,"TQ",IF(F26='Results - Sort Teams'!$D$3,"TQ",IF(F26='Results - Sort Teams'!$D$4,"TQ",IF(F26='Results - Sort Teams'!$D$5,"TQ",""))))</f>
        <v>TQ</v>
      </c>
      <c r="N26" s="6"/>
      <c r="O26" s="6"/>
      <c r="P26" s="31" t="str">
        <f>IF(M26="TQ","TQ","IQ")</f>
        <v>TQ</v>
      </c>
      <c r="Q26" s="31" t="str">
        <f>IF(P26="IQ",IF(R26&lt;=R$1,"IQ",""),"")</f>
        <v/>
      </c>
      <c r="R26" s="53">
        <f>COUNTIF(P$2:P26,"IQ")</f>
        <v>13</v>
      </c>
      <c r="S26" t="str">
        <f>IF(L26="IQ",R26,"")</f>
        <v/>
      </c>
      <c r="T26">
        <f>A26</f>
        <v>1328</v>
      </c>
      <c r="U26" t="str">
        <f>F26</f>
        <v>ROOTSTOWN</v>
      </c>
      <c r="V26" t="str">
        <f>VLOOKUP($A:$A,'Export Participants'!$A$1:$AG$49,4,FALSE)</f>
        <v>THOMAS BUTCHER</v>
      </c>
      <c r="W26" t="str">
        <f>VLOOKUP($A:$A,'Export Participants'!$A$1:$AG$49,5,FALSE)</f>
        <v>330 310-6923</v>
      </c>
      <c r="X26" t="str">
        <f>VLOOKUP($A:$A,'Export Participants'!$A$1:$AG$49,6,FALSE)</f>
        <v>abutcher602@gmail.com</v>
      </c>
      <c r="Y26" t="str">
        <f>VLOOKUP($A:$A,'Export Participants'!$A$1:$AG$49,7,FALSE)</f>
        <v>BRIAN BOVEINGTON</v>
      </c>
      <c r="Z26" t="str">
        <f>VLOOKUP($A:$A,'Export Participants'!$A$1:$AG$49,8,FALSE)</f>
        <v>ROVERS</v>
      </c>
      <c r="AA26" t="str">
        <f>VLOOKUP($A:$A,'Export Participants'!$A$1:$AG$49,9,FALSE)</f>
        <v>NAVY BLUE AND WHITE</v>
      </c>
      <c r="AB26" s="52" t="str">
        <f>C26</f>
        <v>CALEB</v>
      </c>
      <c r="AC26" s="52" t="str">
        <f>D26</f>
        <v>STEVENS</v>
      </c>
      <c r="AD26" s="52" t="str">
        <f>E26</f>
        <v>10</v>
      </c>
      <c r="AE26">
        <v>82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</row>
    <row r="27" spans="1:330" s="24" customFormat="1" x14ac:dyDescent="0.3">
      <c r="A27" s="24">
        <f>'Enter Scores'!$A$262</f>
        <v>1724</v>
      </c>
      <c r="B27" s="14">
        <f>RANK(J27, $J$2:$J$129)</f>
        <v>26</v>
      </c>
      <c r="C27" s="23" t="str">
        <f>IF('Enter Scores'!B266="", "", 'Enter Scores'!B266)</f>
        <v>MAX</v>
      </c>
      <c r="D27" s="23" t="str">
        <f>IF('Enter Scores'!C266="", "", 'Enter Scores'!C266)</f>
        <v>PORTER</v>
      </c>
      <c r="E27" s="23" t="str">
        <f>IF('Enter Scores'!D266="", "", 'Enter Scores'!D266)</f>
        <v>12</v>
      </c>
      <c r="F27" s="23" t="str">
        <f>'Enter Scores'!A266</f>
        <v>WOODRIDGE</v>
      </c>
      <c r="G27" s="14">
        <f>'Enter Scores'!E266</f>
        <v>250</v>
      </c>
      <c r="H27" s="14">
        <f>'Enter Scores'!F266</f>
        <v>171</v>
      </c>
      <c r="I27" s="14">
        <f>'Enter Scores'!G266</f>
        <v>143</v>
      </c>
      <c r="J27" s="28">
        <f>IF(C27="", -1, SUM(G27:I27))</f>
        <v>564</v>
      </c>
      <c r="K27" s="77">
        <f>MAX(G27:I27)</f>
        <v>250</v>
      </c>
      <c r="L27" s="63" t="str">
        <f>IF(P27="TQ", "TQ", IF(Q27="IQ","IQ",""))</f>
        <v/>
      </c>
      <c r="M27" s="6" t="str">
        <f>IF(F27='Results - Sort Teams'!$D$2,"TQ",IF(F27='Results - Sort Teams'!$D$3,"TQ",IF(F27='Results - Sort Teams'!$D$4,"TQ",IF(F27='Results - Sort Teams'!$D$5,"TQ",""))))</f>
        <v/>
      </c>
      <c r="N27" s="6"/>
      <c r="O27" s="6"/>
      <c r="P27" s="31" t="str">
        <f>IF(M27="TQ","TQ","IQ")</f>
        <v>IQ</v>
      </c>
      <c r="Q27" s="31" t="str">
        <f>IF(P27="IQ",IF(R27&lt;=R$1,"IQ",""),"")</f>
        <v/>
      </c>
      <c r="R27" s="53">
        <f>COUNTIF(P$2:P27,"IQ")</f>
        <v>14</v>
      </c>
      <c r="S27" t="str">
        <f>IF(L27="IQ",R27,"")</f>
        <v/>
      </c>
      <c r="T27">
        <f>A27</f>
        <v>1724</v>
      </c>
      <c r="U27" t="str">
        <f>F27</f>
        <v>WOODRIDGE</v>
      </c>
      <c r="V27" t="str">
        <f>VLOOKUP($A:$A,'Export Participants'!$A$1:$AG$49,4,FALSE)</f>
        <v>KEITH SHOVESTULL</v>
      </c>
      <c r="W27" t="str">
        <f>VLOOKUP($A:$A,'Export Participants'!$A$1:$AG$49,5,FALSE)</f>
        <v>330-608-1957</v>
      </c>
      <c r="X27" t="str">
        <f>VLOOKUP($A:$A,'Export Participants'!$A$1:$AG$49,6,FALSE)</f>
        <v>kshovestull@woodridge.k12.oh.us</v>
      </c>
      <c r="Y27" t="str">
        <f>VLOOKUP($A:$A,'Export Participants'!$A$1:$AG$49,7,FALSE)</f>
        <v>SAM BERGDORF</v>
      </c>
      <c r="Z27" t="str">
        <f>VLOOKUP($A:$A,'Export Participants'!$A$1:$AG$49,8,FALSE)</f>
        <v>BULLDOGS</v>
      </c>
      <c r="AA27" t="str">
        <f>VLOOKUP($A:$A,'Export Participants'!$A$1:$AG$49,9,FALSE)</f>
        <v>MAROON, WHITE AND SILVER</v>
      </c>
      <c r="AB27" s="52" t="str">
        <f>C27</f>
        <v>MAX</v>
      </c>
      <c r="AC27" s="52" t="str">
        <f>D27</f>
        <v>PORTER</v>
      </c>
      <c r="AD27" s="52" t="str">
        <f>E27</f>
        <v>12</v>
      </c>
      <c r="AE27">
        <v>124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</row>
    <row r="28" spans="1:330" s="24" customFormat="1" x14ac:dyDescent="0.3">
      <c r="A28" s="24">
        <f>'Enter Scores'!$A$109</f>
        <v>584</v>
      </c>
      <c r="B28" s="14">
        <f>RANK(J28, $J$2:$J$129)</f>
        <v>27</v>
      </c>
      <c r="C28" s="23" t="str">
        <f>IF('Enter Scores'!B110="", "", 'Enter Scores'!B110)</f>
        <v>RYAN</v>
      </c>
      <c r="D28" s="23" t="str">
        <f>IF('Enter Scores'!C110="", "", 'Enter Scores'!C110)</f>
        <v>ROOSA</v>
      </c>
      <c r="E28" s="23" t="str">
        <f>IF('Enter Scores'!D110="", "", 'Enter Scores'!D110)</f>
        <v>11</v>
      </c>
      <c r="F28" s="23" t="str">
        <f>'Enter Scores'!A110</f>
        <v>FIELD</v>
      </c>
      <c r="G28" s="14">
        <f>'Enter Scores'!E110</f>
        <v>177</v>
      </c>
      <c r="H28" s="14">
        <f>'Enter Scores'!F110</f>
        <v>169</v>
      </c>
      <c r="I28" s="14">
        <f>'Enter Scores'!G110</f>
        <v>214</v>
      </c>
      <c r="J28" s="28">
        <f>IF(C28="", -1, SUM(G28:I28))</f>
        <v>560</v>
      </c>
      <c r="K28" s="77">
        <f>MAX(G28:I28)</f>
        <v>214</v>
      </c>
      <c r="L28" s="63" t="str">
        <f>IF(P28="TQ", "TQ", IF(Q28="IQ","IQ",""))</f>
        <v/>
      </c>
      <c r="M28" s="6" t="str">
        <f>IF(F28='Results - Sort Teams'!$D$2,"TQ",IF(F28='Results - Sort Teams'!$D$3,"TQ",IF(F28='Results - Sort Teams'!$D$4,"TQ",IF(F28='Results - Sort Teams'!$D$5,"TQ",""))))</f>
        <v/>
      </c>
      <c r="N28" s="6"/>
      <c r="O28" s="6"/>
      <c r="P28" s="31" t="str">
        <f>IF(M28="TQ","TQ","IQ")</f>
        <v>IQ</v>
      </c>
      <c r="Q28" s="31" t="str">
        <f>IF(P28="IQ",IF(R28&lt;=R$1,"IQ",""),"")</f>
        <v/>
      </c>
      <c r="R28" s="53">
        <f>COUNTIF(P$2:P28,"IQ")</f>
        <v>15</v>
      </c>
      <c r="S28" t="str">
        <f>IF(L28="IQ",R28,"")</f>
        <v/>
      </c>
      <c r="T28">
        <f>A28</f>
        <v>584</v>
      </c>
      <c r="U28" t="str">
        <f>F28</f>
        <v>FIELD</v>
      </c>
      <c r="V28" t="str">
        <f>VLOOKUP($A:$A,'Export Participants'!$A$1:$AG$49,4,FALSE)</f>
        <v>SCOTT  BOWER</v>
      </c>
      <c r="W28" t="str">
        <f>VLOOKUP($A:$A,'Export Participants'!$A$1:$AG$49,5,FALSE)</f>
        <v>216-925-2143</v>
      </c>
      <c r="X28" t="str">
        <f>VLOOKUP($A:$A,'Export Participants'!$A$1:$AG$49,6,FALSE)</f>
        <v>scott.bower@fieldlocalschools.org</v>
      </c>
      <c r="Y28" t="str">
        <f>VLOOKUP($A:$A,'Export Participants'!$A$1:$AG$49,7,FALSE)</f>
        <v/>
      </c>
      <c r="Z28" t="str">
        <f>VLOOKUP($A:$A,'Export Participants'!$A$1:$AG$49,8,FALSE)</f>
        <v>FALCONS</v>
      </c>
      <c r="AA28" t="str">
        <f>VLOOKUP($A:$A,'Export Participants'!$A$1:$AG$49,9,FALSE)</f>
        <v>RED AND WHITE</v>
      </c>
      <c r="AB28" s="52" t="str">
        <f>C28</f>
        <v>RYAN</v>
      </c>
      <c r="AC28" s="52" t="str">
        <f>D28</f>
        <v>ROOSA</v>
      </c>
      <c r="AD28" s="52" t="str">
        <f>E28</f>
        <v>11</v>
      </c>
      <c r="AE28">
        <v>49</v>
      </c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</row>
    <row r="29" spans="1:330" s="24" customFormat="1" x14ac:dyDescent="0.3">
      <c r="A29" s="24">
        <f>'Enter Scores'!$A$41</f>
        <v>1432</v>
      </c>
      <c r="B29" s="14">
        <f>RANK(J29, $J$2:$J$129)</f>
        <v>28</v>
      </c>
      <c r="C29" s="23" t="str">
        <f>IF('Enter Scores'!B43="", "", 'Enter Scores'!B43)</f>
        <v>DERICK</v>
      </c>
      <c r="D29" s="23" t="str">
        <f>IF('Enter Scores'!C43="", "", 'Enter Scores'!C43)</f>
        <v>FOWLER-KEAGY</v>
      </c>
      <c r="E29" s="23" t="str">
        <f>IF('Enter Scores'!D43="", "", 'Enter Scores'!D43)</f>
        <v>10</v>
      </c>
      <c r="F29" s="23" t="str">
        <f>'Enter Scores'!A43</f>
        <v>CANTON SOUTH</v>
      </c>
      <c r="G29" s="14">
        <f>'Enter Scores'!E43</f>
        <v>145</v>
      </c>
      <c r="H29" s="14">
        <f>'Enter Scores'!F43</f>
        <v>193</v>
      </c>
      <c r="I29" s="14">
        <f>'Enter Scores'!G43</f>
        <v>216</v>
      </c>
      <c r="J29" s="28">
        <f>IF(C29="", -1, SUM(G29:I29))</f>
        <v>554</v>
      </c>
      <c r="K29" s="77">
        <f>MAX(G29:I29)</f>
        <v>216</v>
      </c>
      <c r="L29" s="63" t="str">
        <f>IF(P29="TQ", "TQ", IF(Q29="IQ","IQ",""))</f>
        <v/>
      </c>
      <c r="M29" s="6" t="str">
        <f>IF(F29='Results - Sort Teams'!$D$2,"TQ",IF(F29='Results - Sort Teams'!$D$3,"TQ",IF(F29='Results - Sort Teams'!$D$4,"TQ",IF(F29='Results - Sort Teams'!$D$5,"TQ",""))))</f>
        <v/>
      </c>
      <c r="N29" s="6"/>
      <c r="O29" s="6"/>
      <c r="P29" s="31" t="str">
        <f>IF(M29="TQ","TQ","IQ")</f>
        <v>IQ</v>
      </c>
      <c r="Q29" s="31" t="str">
        <f>IF(P29="IQ",IF(R29&lt;=R$1,"IQ",""),"")</f>
        <v/>
      </c>
      <c r="R29" s="53">
        <f>COUNTIF(P$2:P29,"IQ")</f>
        <v>16</v>
      </c>
      <c r="S29" t="str">
        <f>IF(L29="IQ",R29,"")</f>
        <v/>
      </c>
      <c r="T29">
        <f>A29</f>
        <v>1432</v>
      </c>
      <c r="U29" t="str">
        <f>F29</f>
        <v>CANTON SOUTH</v>
      </c>
      <c r="V29" t="str">
        <f>VLOOKUP($A:$A,'Export Participants'!$A$1:$AG$49,4,FALSE)</f>
        <v>BRIAN  GATES</v>
      </c>
      <c r="W29" t="str">
        <f>VLOOKUP($A:$A,'Export Participants'!$A$1:$AG$49,5,FALSE)</f>
        <v>330-324-6025</v>
      </c>
      <c r="X29" t="str">
        <f>VLOOKUP($A:$A,'Export Participants'!$A$1:$AG$49,6,FALSE)</f>
        <v>bgates300csb@gmail.com</v>
      </c>
      <c r="Y29" t="str">
        <f>VLOOKUP($A:$A,'Export Participants'!$A$1:$AG$49,7,FALSE)</f>
        <v>JEREMY NOLL</v>
      </c>
      <c r="Z29" t="str">
        <f>VLOOKUP($A:$A,'Export Participants'!$A$1:$AG$49,8,FALSE)</f>
        <v>WILDCATS</v>
      </c>
      <c r="AA29" t="str">
        <f>VLOOKUP($A:$A,'Export Participants'!$A$1:$AG$49,9,FALSE)</f>
        <v>RED AND GRAY</v>
      </c>
      <c r="AB29" s="52" t="str">
        <f>C29</f>
        <v>DERICK</v>
      </c>
      <c r="AC29" s="52" t="str">
        <f>D29</f>
        <v>FOWLER-KEAGY</v>
      </c>
      <c r="AD29" s="52" t="str">
        <f>E29</f>
        <v>10</v>
      </c>
      <c r="AE29">
        <v>18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</row>
    <row r="30" spans="1:330" s="24" customFormat="1" x14ac:dyDescent="0.3">
      <c r="A30" s="24">
        <f>'Enter Scores'!$A$126</f>
        <v>630</v>
      </c>
      <c r="B30" s="14">
        <f>RANK(J30, $J$2:$J$129)</f>
        <v>29</v>
      </c>
      <c r="C30" s="23" t="str">
        <f>IF('Enter Scores'!B127="", "", 'Enter Scores'!B127)</f>
        <v>PARKER</v>
      </c>
      <c r="D30" s="23" t="str">
        <f>IF('Enter Scores'!C127="", "", 'Enter Scores'!C127)</f>
        <v>BROADWATER</v>
      </c>
      <c r="E30" s="23" t="str">
        <f>IF('Enter Scores'!D127="", "", 'Enter Scores'!D127)</f>
        <v>9</v>
      </c>
      <c r="F30" s="23" t="str">
        <f>'Enter Scores'!A127</f>
        <v>GARFIELD</v>
      </c>
      <c r="G30" s="14">
        <f>'Enter Scores'!E127</f>
        <v>209</v>
      </c>
      <c r="H30" s="14">
        <f>'Enter Scores'!F127</f>
        <v>172</v>
      </c>
      <c r="I30" s="14">
        <f>'Enter Scores'!G127</f>
        <v>172</v>
      </c>
      <c r="J30" s="28">
        <f>IF(C30="", -1, SUM(G30:I30))</f>
        <v>553</v>
      </c>
      <c r="K30" s="77">
        <f>MAX(G30:I30)</f>
        <v>209</v>
      </c>
      <c r="L30" s="63" t="str">
        <f>IF(P30="TQ", "TQ", IF(Q30="IQ","IQ",""))</f>
        <v/>
      </c>
      <c r="M30" s="6" t="str">
        <f>IF(F30='Results - Sort Teams'!$D$2,"TQ",IF(F30='Results - Sort Teams'!$D$3,"TQ",IF(F30='Results - Sort Teams'!$D$4,"TQ",IF(F30='Results - Sort Teams'!$D$5,"TQ",""))))</f>
        <v/>
      </c>
      <c r="N30" s="6"/>
      <c r="O30" s="6"/>
      <c r="P30" s="31" t="str">
        <f>IF(M30="TQ","TQ","IQ")</f>
        <v>IQ</v>
      </c>
      <c r="Q30" s="31" t="str">
        <f>IF(P30="IQ",IF(R30&lt;=R$1,"IQ",""),"")</f>
        <v/>
      </c>
      <c r="R30" s="53">
        <f>COUNTIF(P$2:P30,"IQ")</f>
        <v>17</v>
      </c>
      <c r="S30" t="str">
        <f>IF(L30="IQ",R30,"")</f>
        <v/>
      </c>
      <c r="T30">
        <f>A30</f>
        <v>630</v>
      </c>
      <c r="U30" t="str">
        <f>F30</f>
        <v>GARFIELD</v>
      </c>
      <c r="V30" t="str">
        <f>VLOOKUP($A:$A,'Export Participants'!$A$1:$AG$49,4,FALSE)</f>
        <v>HOWARD MOORE</v>
      </c>
      <c r="W30" t="str">
        <f>VLOOKUP($A:$A,'Export Participants'!$A$1:$AG$49,5,FALSE)</f>
        <v>440-935-0977</v>
      </c>
      <c r="X30" t="str">
        <f>VLOOKUP($A:$A,'Export Participants'!$A$1:$AG$49,6,FALSE)</f>
        <v>hambone5555@yahoo.com</v>
      </c>
      <c r="Y30" t="str">
        <f>VLOOKUP($A:$A,'Export Participants'!$A$1:$AG$49,7,FALSE)</f>
        <v>JOE BRIGHAM</v>
      </c>
      <c r="Z30" t="str">
        <f>VLOOKUP($A:$A,'Export Participants'!$A$1:$AG$49,8,FALSE)</f>
        <v>G-MEN</v>
      </c>
      <c r="AA30" t="str">
        <f>VLOOKUP($A:$A,'Export Participants'!$A$1:$AG$49,9,FALSE)</f>
        <v>BLACK AND GOLD</v>
      </c>
      <c r="AB30" s="52" t="str">
        <f>C30</f>
        <v>PARKER</v>
      </c>
      <c r="AC30" s="52" t="str">
        <f>D30</f>
        <v>BROADWATER</v>
      </c>
      <c r="AD30" s="52" t="str">
        <f>E30</f>
        <v>9</v>
      </c>
      <c r="AE30">
        <v>57</v>
      </c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</row>
    <row r="31" spans="1:330" s="24" customFormat="1" x14ac:dyDescent="0.3">
      <c r="A31" s="24">
        <f>'Enter Scores'!$A$194</f>
        <v>1472</v>
      </c>
      <c r="B31" s="14">
        <f>RANK(J31, $J$2:$J$129)</f>
        <v>30</v>
      </c>
      <c r="C31" s="23" t="str">
        <f>IF('Enter Scores'!B198="", "", 'Enter Scores'!B198)</f>
        <v>RYLAN</v>
      </c>
      <c r="D31" s="23" t="str">
        <f>IF('Enter Scores'!C198="", "", 'Enter Scores'!C198)</f>
        <v>SLUSSER</v>
      </c>
      <c r="E31" s="23" t="str">
        <f>IF('Enter Scores'!D198="", "", 'Enter Scores'!D198)</f>
        <v>9</v>
      </c>
      <c r="F31" s="23" t="str">
        <f>'Enter Scores'!A198</f>
        <v>SPRINGFIELD</v>
      </c>
      <c r="G31" s="14">
        <f>'Enter Scores'!E198</f>
        <v>181</v>
      </c>
      <c r="H31" s="14">
        <f>'Enter Scores'!F198</f>
        <v>217</v>
      </c>
      <c r="I31" s="14">
        <f>'Enter Scores'!G198</f>
        <v>154</v>
      </c>
      <c r="J31" s="28">
        <f>IF(C31="", -1, SUM(G31:I31))</f>
        <v>552</v>
      </c>
      <c r="K31" s="77">
        <f>MAX(G31:I31)</f>
        <v>217</v>
      </c>
      <c r="L31" s="63" t="str">
        <f>IF(P31="TQ", "TQ", IF(Q31="IQ","IQ",""))</f>
        <v>TQ</v>
      </c>
      <c r="M31" s="6" t="str">
        <f>IF(F31='Results - Sort Teams'!$D$2,"TQ",IF(F31='Results - Sort Teams'!$D$3,"TQ",IF(F31='Results - Sort Teams'!$D$4,"TQ",IF(F31='Results - Sort Teams'!$D$5,"TQ",""))))</f>
        <v>TQ</v>
      </c>
      <c r="N31" s="6"/>
      <c r="O31" s="6"/>
      <c r="P31" s="31" t="str">
        <f>IF(M31="TQ","TQ","IQ")</f>
        <v>TQ</v>
      </c>
      <c r="Q31" s="31" t="str">
        <f>IF(P31="IQ",IF(R31&lt;=R$1,"IQ",""),"")</f>
        <v/>
      </c>
      <c r="R31" s="53">
        <f>COUNTIF(P$2:P31,"IQ")</f>
        <v>17</v>
      </c>
      <c r="S31" t="str">
        <f>IF(L31="IQ",R31,"")</f>
        <v/>
      </c>
      <c r="T31">
        <f>A31</f>
        <v>1472</v>
      </c>
      <c r="U31" t="str">
        <f>F31</f>
        <v>SPRINGFIELD</v>
      </c>
      <c r="V31" t="str">
        <f>VLOOKUP($A:$A,'Export Participants'!$A$1:$AG$49,4,FALSE)</f>
        <v>DANA FLOYD</v>
      </c>
      <c r="W31" t="str">
        <f>VLOOKUP($A:$A,'Export Participants'!$A$1:$AG$49,5,FALSE)</f>
        <v>330-524-1495</v>
      </c>
      <c r="X31" t="str">
        <f>VLOOKUP($A:$A,'Export Participants'!$A$1:$AG$49,6,FALSE)</f>
        <v>sp_floyd@springfieldspartans.org</v>
      </c>
      <c r="Y31" t="str">
        <f>VLOOKUP($A:$A,'Export Participants'!$A$1:$AG$49,7,FALSE)</f>
        <v>MICHAEL KEYS</v>
      </c>
      <c r="Z31" t="str">
        <f>VLOOKUP($A:$A,'Export Participants'!$A$1:$AG$49,8,FALSE)</f>
        <v>SPARTANS</v>
      </c>
      <c r="AA31" t="str">
        <f>VLOOKUP($A:$A,'Export Participants'!$A$1:$AG$49,9,FALSE)</f>
        <v>RED AND GRAY</v>
      </c>
      <c r="AB31" s="52" t="str">
        <f>C31</f>
        <v>RYLAN</v>
      </c>
      <c r="AC31" s="52" t="str">
        <f>D31</f>
        <v>SLUSSER</v>
      </c>
      <c r="AD31" s="52" t="str">
        <f>E31</f>
        <v>9</v>
      </c>
      <c r="AE31">
        <v>92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</row>
    <row r="32" spans="1:330" s="24" customFormat="1" x14ac:dyDescent="0.3">
      <c r="A32" s="6">
        <f>'Enter Scores'!$A$7</f>
        <v>274</v>
      </c>
      <c r="B32" s="14">
        <f>RANK(J32, $J$2:$J$129)</f>
        <v>31</v>
      </c>
      <c r="C32" s="23" t="str">
        <f>IF('Enter Scores'!B12="", "", 'Enter Scores'!B12)</f>
        <v>QI'MARREON</v>
      </c>
      <c r="D32" s="23" t="str">
        <f>IF('Enter Scores'!C12="", "", 'Enter Scores'!C12)</f>
        <v>MARKS</v>
      </c>
      <c r="E32" s="23" t="str">
        <f>IF('Enter Scores'!D12="", "", 'Enter Scores'!D12)</f>
        <v>12</v>
      </c>
      <c r="F32" s="23" t="str">
        <f>'Enter Scores'!A12</f>
        <v>BUCHTEL</v>
      </c>
      <c r="G32" s="14">
        <f>'Enter Scores'!E12</f>
        <v>203</v>
      </c>
      <c r="H32" s="14">
        <f>'Enter Scores'!F12</f>
        <v>180</v>
      </c>
      <c r="I32" s="14">
        <f>'Enter Scores'!G12</f>
        <v>168</v>
      </c>
      <c r="J32" s="28">
        <f>IF(C32="", -1, SUM(G32:I32))</f>
        <v>551</v>
      </c>
      <c r="K32" s="77">
        <f>MAX(G32:I32)</f>
        <v>203</v>
      </c>
      <c r="L32" s="63" t="str">
        <f>IF(P32="TQ", "TQ", IF(Q32="IQ","IQ",""))</f>
        <v/>
      </c>
      <c r="M32" s="6" t="str">
        <f>IF(F32='Results - Sort Teams'!$D$2,"TQ",IF(F32='Results - Sort Teams'!$D$3,"TQ",IF(F32='Results - Sort Teams'!$D$4,"TQ",IF(F32='Results - Sort Teams'!$D$5,"TQ",""))))</f>
        <v/>
      </c>
      <c r="N32" s="6"/>
      <c r="O32" s="6"/>
      <c r="P32" s="31" t="str">
        <f>IF(M32="TQ","TQ","IQ")</f>
        <v>IQ</v>
      </c>
      <c r="Q32" s="31" t="str">
        <f>IF(P32="IQ",IF(R32&lt;=R$1,"IQ",""),"")</f>
        <v/>
      </c>
      <c r="R32" s="53">
        <f>COUNTIF(P$2:P32,"IQ")</f>
        <v>18</v>
      </c>
      <c r="S32" t="str">
        <f>IF(L32="IQ",R32,"")</f>
        <v/>
      </c>
      <c r="T32">
        <f>A32</f>
        <v>274</v>
      </c>
      <c r="U32" t="str">
        <f>F32</f>
        <v>BUCHTEL</v>
      </c>
      <c r="V32" t="str">
        <f>VLOOKUP($A:$A,'Export Participants'!$A$1:$AG$49,4,FALSE)</f>
        <v>ANNETTE ECONOMUS</v>
      </c>
      <c r="W32" t="str">
        <f>VLOOKUP($A:$A,'Export Participants'!$A$1:$AG$49,5,FALSE)</f>
        <v>216-408-2023</v>
      </c>
      <c r="X32" t="str">
        <f>VLOOKUP($A:$A,'Export Participants'!$A$1:$AG$49,6,FALSE)</f>
        <v>aeconomu@apslearns.org</v>
      </c>
      <c r="Y32" t="str">
        <f>VLOOKUP($A:$A,'Export Participants'!$A$1:$AG$49,7,FALSE)</f>
        <v/>
      </c>
      <c r="Z32" t="str">
        <f>VLOOKUP($A:$A,'Export Participants'!$A$1:$AG$49,8,FALSE)</f>
        <v>GRIFFINS</v>
      </c>
      <c r="AA32" t="str">
        <f>VLOOKUP($A:$A,'Export Participants'!$A$1:$AG$49,9,FALSE)</f>
        <v>BLACK, WHITE AND RED OR SILVER</v>
      </c>
      <c r="AB32" s="52" t="str">
        <f>C32</f>
        <v>QI'MARREON</v>
      </c>
      <c r="AC32" s="52" t="str">
        <f>D32</f>
        <v>MARKS</v>
      </c>
      <c r="AD32" s="52" t="str">
        <f>E32</f>
        <v>12</v>
      </c>
      <c r="AE32">
        <v>5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</row>
    <row r="33" spans="1:330" s="24" customFormat="1" x14ac:dyDescent="0.3">
      <c r="A33" s="24">
        <f>'Enter Scores'!$A$143</f>
        <v>823</v>
      </c>
      <c r="B33" s="14">
        <f>RANK(J33, $J$2:$J$129)</f>
        <v>32</v>
      </c>
      <c r="C33" s="23" t="str">
        <f>IF('Enter Scores'!B148="", "", 'Enter Scores'!B148)</f>
        <v>ZEKE</v>
      </c>
      <c r="D33" s="23" t="str">
        <f>IF('Enter Scores'!C148="", "", 'Enter Scores'!C148)</f>
        <v>CONLEY</v>
      </c>
      <c r="E33" s="23" t="str">
        <f>IF('Enter Scores'!D148="", "", 'Enter Scores'!D148)</f>
        <v>10</v>
      </c>
      <c r="F33" s="23" t="str">
        <f>'Enter Scores'!A148</f>
        <v>LAKE CENTER CHRISTIAN</v>
      </c>
      <c r="G33" s="14">
        <f>'Enter Scores'!E148</f>
        <v>171</v>
      </c>
      <c r="H33" s="14">
        <f>'Enter Scores'!F148</f>
        <v>187</v>
      </c>
      <c r="I33" s="14">
        <f>'Enter Scores'!G148</f>
        <v>191</v>
      </c>
      <c r="J33" s="28">
        <f>IF(C33="", -1, SUM(G33:I33))</f>
        <v>549</v>
      </c>
      <c r="K33" s="77">
        <f>MAX(G33:I33)</f>
        <v>191</v>
      </c>
      <c r="L33" s="63" t="str">
        <f>IF(P33="TQ", "TQ", IF(Q33="IQ","IQ",""))</f>
        <v/>
      </c>
      <c r="M33" s="6" t="str">
        <f>IF(F33='Results - Sort Teams'!$D$2,"TQ",IF(F33='Results - Sort Teams'!$D$3,"TQ",IF(F33='Results - Sort Teams'!$D$4,"TQ",IF(F33='Results - Sort Teams'!$D$5,"TQ",""))))</f>
        <v/>
      </c>
      <c r="N33" s="6"/>
      <c r="O33" s="6"/>
      <c r="P33" s="31" t="str">
        <f>IF(M33="TQ","TQ","IQ")</f>
        <v>IQ</v>
      </c>
      <c r="Q33" s="31" t="str">
        <f>IF(P33="IQ",IF(R33&lt;=R$1,"IQ",""),"")</f>
        <v/>
      </c>
      <c r="R33" s="53">
        <f>COUNTIF(P$2:P33,"IQ")</f>
        <v>19</v>
      </c>
      <c r="S33" t="str">
        <f>IF(L33="IQ",R33,"")</f>
        <v/>
      </c>
      <c r="T33">
        <f>A33</f>
        <v>823</v>
      </c>
      <c r="U33" t="str">
        <f>F33</f>
        <v>LAKE CENTER CHRISTIAN</v>
      </c>
      <c r="V33" t="str">
        <f>VLOOKUP($A:$A,'Export Participants'!$A$1:$AG$49,4,FALSE)</f>
        <v>LYLE MISENER</v>
      </c>
      <c r="W33" t="str">
        <f>VLOOKUP($A:$A,'Export Participants'!$A$1:$AG$49,5,FALSE)</f>
        <v>330-415-2800</v>
      </c>
      <c r="X33" t="str">
        <f>VLOOKUP($A:$A,'Export Participants'!$A$1:$AG$49,6,FALSE)</f>
        <v>lmisener@lccs.com</v>
      </c>
      <c r="Y33" t="str">
        <f>VLOOKUP($A:$A,'Export Participants'!$A$1:$AG$49,7,FALSE)</f>
        <v>ED SMITH</v>
      </c>
      <c r="Z33" t="str">
        <f>VLOOKUP($A:$A,'Export Participants'!$A$1:$AG$49,8,FALSE)</f>
        <v>TIGERS</v>
      </c>
      <c r="AA33" t="str">
        <f>VLOOKUP($A:$A,'Export Participants'!$A$1:$AG$49,9,FALSE)</f>
        <v>ROYAL BLUE AND GOLD</v>
      </c>
      <c r="AB33" s="52" t="str">
        <f>C33</f>
        <v>ZEKE</v>
      </c>
      <c r="AC33" s="52" t="str">
        <f>D33</f>
        <v>CONLEY</v>
      </c>
      <c r="AD33" s="52" t="str">
        <f>E33</f>
        <v>10</v>
      </c>
      <c r="AE33">
        <v>69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</row>
    <row r="34" spans="1:330" s="24" customFormat="1" x14ac:dyDescent="0.3">
      <c r="A34" s="24">
        <f>'Enter Scores'!$A$177</f>
        <v>1328</v>
      </c>
      <c r="B34" s="14">
        <f>RANK(J34, $J$2:$J$129)</f>
        <v>33</v>
      </c>
      <c r="C34" s="23" t="str">
        <f>IF('Enter Scores'!B180="", "", 'Enter Scores'!B180)</f>
        <v>ANTHONY</v>
      </c>
      <c r="D34" s="23" t="str">
        <f>IF('Enter Scores'!C180="", "", 'Enter Scores'!C180)</f>
        <v>CAMBARERI</v>
      </c>
      <c r="E34" s="23" t="str">
        <f>IF('Enter Scores'!D180="", "", 'Enter Scores'!D180)</f>
        <v>11</v>
      </c>
      <c r="F34" s="23" t="str">
        <f>'Enter Scores'!A180</f>
        <v>ROOTSTOWN</v>
      </c>
      <c r="G34" s="14">
        <f>'Enter Scores'!E180</f>
        <v>209</v>
      </c>
      <c r="H34" s="14">
        <f>'Enter Scores'!F180</f>
        <v>159</v>
      </c>
      <c r="I34" s="14">
        <f>'Enter Scores'!G180</f>
        <v>179</v>
      </c>
      <c r="J34" s="28">
        <f>IF(C34="", -1, SUM(G34:I34))</f>
        <v>547</v>
      </c>
      <c r="K34" s="77">
        <f>MAX(G34:I34)</f>
        <v>209</v>
      </c>
      <c r="L34" s="63" t="str">
        <f>IF(P34="TQ", "TQ", IF(Q34="IQ","IQ",""))</f>
        <v>TQ</v>
      </c>
      <c r="M34" s="6" t="str">
        <f>IF(F34='Results - Sort Teams'!$D$2,"TQ",IF(F34='Results - Sort Teams'!$D$3,"TQ",IF(F34='Results - Sort Teams'!$D$4,"TQ",IF(F34='Results - Sort Teams'!$D$5,"TQ",""))))</f>
        <v>TQ</v>
      </c>
      <c r="N34" s="6"/>
      <c r="O34" s="6"/>
      <c r="P34" s="31" t="str">
        <f>IF(M34="TQ","TQ","IQ")</f>
        <v>TQ</v>
      </c>
      <c r="Q34" s="31" t="str">
        <f>IF(P34="IQ",IF(R34&lt;=R$1,"IQ",""),"")</f>
        <v/>
      </c>
      <c r="R34" s="53">
        <f>COUNTIF(P$2:P34,"IQ")</f>
        <v>19</v>
      </c>
      <c r="S34" t="str">
        <f>IF(L34="IQ",R34,"")</f>
        <v/>
      </c>
      <c r="T34">
        <f>A34</f>
        <v>1328</v>
      </c>
      <c r="U34" t="str">
        <f>F34</f>
        <v>ROOTSTOWN</v>
      </c>
      <c r="V34" t="str">
        <f>VLOOKUP($A:$A,'Export Participants'!$A$1:$AG$49,4,FALSE)</f>
        <v>THOMAS BUTCHER</v>
      </c>
      <c r="W34" t="str">
        <f>VLOOKUP($A:$A,'Export Participants'!$A$1:$AG$49,5,FALSE)</f>
        <v>330 310-6923</v>
      </c>
      <c r="X34" t="str">
        <f>VLOOKUP($A:$A,'Export Participants'!$A$1:$AG$49,6,FALSE)</f>
        <v>abutcher602@gmail.com</v>
      </c>
      <c r="Y34" t="str">
        <f>VLOOKUP($A:$A,'Export Participants'!$A$1:$AG$49,7,FALSE)</f>
        <v>BRIAN BOVEINGTON</v>
      </c>
      <c r="Z34" t="str">
        <f>VLOOKUP($A:$A,'Export Participants'!$A$1:$AG$49,8,FALSE)</f>
        <v>ROVERS</v>
      </c>
      <c r="AA34" t="str">
        <f>VLOOKUP($A:$A,'Export Participants'!$A$1:$AG$49,9,FALSE)</f>
        <v>NAVY BLUE AND WHITE</v>
      </c>
      <c r="AB34" s="52" t="str">
        <f>C34</f>
        <v>ANTHONY</v>
      </c>
      <c r="AC34" s="52" t="str">
        <f>D34</f>
        <v>CAMBARERI</v>
      </c>
      <c r="AD34" s="52" t="str">
        <f>E34</f>
        <v>11</v>
      </c>
      <c r="AE34">
        <v>83</v>
      </c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</row>
    <row r="35" spans="1:330" s="24" customFormat="1" x14ac:dyDescent="0.3">
      <c r="A35" s="24">
        <f>'Enter Scores'!$A$245</f>
        <v>1570</v>
      </c>
      <c r="B35" s="14">
        <f>RANK(J35, $J$2:$J$129)</f>
        <v>33</v>
      </c>
      <c r="C35" s="23" t="str">
        <f>IF('Enter Scores'!B250="", "", 'Enter Scores'!B250)</f>
        <v>PRESTON</v>
      </c>
      <c r="D35" s="23" t="str">
        <f>IF('Enter Scores'!C250="", "", 'Enter Scores'!C250)</f>
        <v>FURLONG</v>
      </c>
      <c r="E35" s="23" t="str">
        <f>IF('Enter Scores'!D250="", "", 'Enter Scores'!D250)</f>
        <v>12</v>
      </c>
      <c r="F35" s="23" t="str">
        <f>'Enter Scores'!A250</f>
        <v>UNITED</v>
      </c>
      <c r="G35" s="14">
        <f>'Enter Scores'!E250</f>
        <v>178</v>
      </c>
      <c r="H35" s="14">
        <f>'Enter Scores'!F250</f>
        <v>181</v>
      </c>
      <c r="I35" s="14">
        <f>'Enter Scores'!G250</f>
        <v>188</v>
      </c>
      <c r="J35" s="28">
        <f>IF(C35="", -1, SUM(G35:I35))</f>
        <v>547</v>
      </c>
      <c r="K35" s="77">
        <f>MAX(G35:I35)</f>
        <v>188</v>
      </c>
      <c r="L35" s="63" t="str">
        <f>IF(P35="TQ", "TQ", IF(Q35="IQ","IQ",""))</f>
        <v>TQ</v>
      </c>
      <c r="M35" s="6" t="str">
        <f>IF(F35='Results - Sort Teams'!$D$2,"TQ",IF(F35='Results - Sort Teams'!$D$3,"TQ",IF(F35='Results - Sort Teams'!$D$4,"TQ",IF(F35='Results - Sort Teams'!$D$5,"TQ",""))))</f>
        <v>TQ</v>
      </c>
      <c r="N35" s="6"/>
      <c r="O35" s="6"/>
      <c r="P35" s="31" t="str">
        <f>IF(M35="TQ","TQ","IQ")</f>
        <v>TQ</v>
      </c>
      <c r="Q35" s="31" t="str">
        <f>IF(P35="IQ",IF(R35&lt;=R$1,"IQ",""),"")</f>
        <v/>
      </c>
      <c r="R35" s="53">
        <f>COUNTIF(P$2:P35,"IQ")</f>
        <v>19</v>
      </c>
      <c r="S35" t="str">
        <f>IF(L35="IQ",R35,"")</f>
        <v/>
      </c>
      <c r="T35">
        <f>A35</f>
        <v>1570</v>
      </c>
      <c r="U35" t="str">
        <f>F35</f>
        <v>UNITED</v>
      </c>
      <c r="V35" t="str">
        <f>VLOOKUP($A:$A,'Export Participants'!$A$1:$AG$49,4,FALSE)</f>
        <v>GARY HEROLD JR</v>
      </c>
      <c r="W35" t="str">
        <f>VLOOKUP($A:$A,'Export Participants'!$A$1:$AG$49,5,FALSE)</f>
        <v>330-341-9508</v>
      </c>
      <c r="X35" t="str">
        <f>VLOOKUP($A:$A,'Export Participants'!$A$1:$AG$49,6,FALSE)</f>
        <v>fgatorfan@yahoo.com</v>
      </c>
      <c r="Y35" t="str">
        <f>VLOOKUP($A:$A,'Export Participants'!$A$1:$AG$49,7,FALSE)</f>
        <v>TRAVIS BAILEY</v>
      </c>
      <c r="Z35" t="str">
        <f>VLOOKUP($A:$A,'Export Participants'!$A$1:$AG$49,8,FALSE)</f>
        <v>GOLDEN EAGLES</v>
      </c>
      <c r="AA35" t="str">
        <f>VLOOKUP($A:$A,'Export Participants'!$A$1:$AG$49,9,FALSE)</f>
        <v>BLUE AND GOLD</v>
      </c>
      <c r="AB35" s="52" t="str">
        <f>C35</f>
        <v>PRESTON</v>
      </c>
      <c r="AC35" s="52" t="str">
        <f>D35</f>
        <v>FURLONG</v>
      </c>
      <c r="AD35" s="52" t="str">
        <f>E35</f>
        <v>12</v>
      </c>
      <c r="AE35">
        <v>117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</row>
    <row r="36" spans="1:330" s="24" customFormat="1" x14ac:dyDescent="0.3">
      <c r="A36" s="24">
        <f>'Enter Scores'!$A$194</f>
        <v>1472</v>
      </c>
      <c r="B36" s="14">
        <f>RANK(J36, $J$2:$J$129)</f>
        <v>35</v>
      </c>
      <c r="C36" s="23" t="str">
        <f>IF('Enter Scores'!B197="", "", 'Enter Scores'!B197)</f>
        <v>IAN</v>
      </c>
      <c r="D36" s="23" t="str">
        <f>IF('Enter Scores'!C197="", "", 'Enter Scores'!C197)</f>
        <v>HARTMAN</v>
      </c>
      <c r="E36" s="23" t="str">
        <f>IF('Enter Scores'!D197="", "", 'Enter Scores'!D197)</f>
        <v>12</v>
      </c>
      <c r="F36" s="23" t="str">
        <f>'Enter Scores'!A197</f>
        <v>SPRINGFIELD</v>
      </c>
      <c r="G36" s="14">
        <f>'Enter Scores'!E197</f>
        <v>134</v>
      </c>
      <c r="H36" s="14">
        <f>'Enter Scores'!F197</f>
        <v>189</v>
      </c>
      <c r="I36" s="14">
        <f>'Enter Scores'!G197</f>
        <v>210</v>
      </c>
      <c r="J36" s="28">
        <f>IF(C36="", -1, SUM(G36:I36))</f>
        <v>533</v>
      </c>
      <c r="K36" s="77">
        <f>MAX(G36:I36)</f>
        <v>210</v>
      </c>
      <c r="L36" s="63" t="str">
        <f>IF(P36="TQ", "TQ", IF(Q36="IQ","IQ",""))</f>
        <v>TQ</v>
      </c>
      <c r="M36" s="6" t="str">
        <f>IF(F36='Results - Sort Teams'!$D$2,"TQ",IF(F36='Results - Sort Teams'!$D$3,"TQ",IF(F36='Results - Sort Teams'!$D$4,"TQ",IF(F36='Results - Sort Teams'!$D$5,"TQ",""))))</f>
        <v>TQ</v>
      </c>
      <c r="N36" s="6"/>
      <c r="O36" s="6"/>
      <c r="P36" s="31" t="str">
        <f>IF(M36="TQ","TQ","IQ")</f>
        <v>TQ</v>
      </c>
      <c r="Q36" s="31" t="str">
        <f>IF(P36="IQ",IF(R36&lt;=R$1,"IQ",""),"")</f>
        <v/>
      </c>
      <c r="R36" s="53">
        <f>COUNTIF(P$2:P36,"IQ")</f>
        <v>19</v>
      </c>
      <c r="S36" t="str">
        <f>IF(L36="IQ",R36,"")</f>
        <v/>
      </c>
      <c r="T36">
        <f>A36</f>
        <v>1472</v>
      </c>
      <c r="U36" t="str">
        <f>F36</f>
        <v>SPRINGFIELD</v>
      </c>
      <c r="V36" t="str">
        <f>VLOOKUP($A:$A,'Export Participants'!$A$1:$AG$49,4,FALSE)</f>
        <v>DANA FLOYD</v>
      </c>
      <c r="W36" t="str">
        <f>VLOOKUP($A:$A,'Export Participants'!$A$1:$AG$49,5,FALSE)</f>
        <v>330-524-1495</v>
      </c>
      <c r="X36" t="str">
        <f>VLOOKUP($A:$A,'Export Participants'!$A$1:$AG$49,6,FALSE)</f>
        <v>sp_floyd@springfieldspartans.org</v>
      </c>
      <c r="Y36" t="str">
        <f>VLOOKUP($A:$A,'Export Participants'!$A$1:$AG$49,7,FALSE)</f>
        <v>MICHAEL KEYS</v>
      </c>
      <c r="Z36" t="str">
        <f>VLOOKUP($A:$A,'Export Participants'!$A$1:$AG$49,8,FALSE)</f>
        <v>SPARTANS</v>
      </c>
      <c r="AA36" t="str">
        <f>VLOOKUP($A:$A,'Export Participants'!$A$1:$AG$49,9,FALSE)</f>
        <v>RED AND GRAY</v>
      </c>
      <c r="AB36" s="52" t="str">
        <f>C36</f>
        <v>IAN</v>
      </c>
      <c r="AC36" s="52" t="str">
        <f>D36</f>
        <v>HARTMAN</v>
      </c>
      <c r="AD36" s="52" t="str">
        <f>E36</f>
        <v>12</v>
      </c>
      <c r="AE36">
        <v>91</v>
      </c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</row>
    <row r="37" spans="1:330" s="24" customFormat="1" x14ac:dyDescent="0.3">
      <c r="A37" s="24">
        <f>'Enter Scores'!$A$75</f>
        <v>448</v>
      </c>
      <c r="B37" s="14">
        <f>RANK(J37, $J$2:$J$129)</f>
        <v>36</v>
      </c>
      <c r="C37" s="23" t="str">
        <f>IF('Enter Scores'!B76="", "", 'Enter Scores'!B76)</f>
        <v>CJ</v>
      </c>
      <c r="D37" s="23" t="str">
        <f>IF('Enter Scores'!C76="", "", 'Enter Scores'!C76)</f>
        <v>MARSHALL</v>
      </c>
      <c r="E37" s="23" t="str">
        <f>IF('Enter Scores'!D76="", "", 'Enter Scores'!D76)</f>
        <v>12</v>
      </c>
      <c r="F37" s="23" t="str">
        <f>'Enter Scores'!A76</f>
        <v>CUY. VALLEY CHRISTIAN ACAD.</v>
      </c>
      <c r="G37" s="14">
        <f>'Enter Scores'!E76</f>
        <v>184</v>
      </c>
      <c r="H37" s="14">
        <f>'Enter Scores'!F76</f>
        <v>180</v>
      </c>
      <c r="I37" s="14">
        <f>'Enter Scores'!G76</f>
        <v>168</v>
      </c>
      <c r="J37" s="28">
        <f>IF(C37="", -1, SUM(G37:I37))</f>
        <v>532</v>
      </c>
      <c r="K37" s="77">
        <f>MAX(G37:I37)</f>
        <v>184</v>
      </c>
      <c r="L37" s="63" t="str">
        <f>IF(P37="TQ", "TQ", IF(Q37="IQ","IQ",""))</f>
        <v/>
      </c>
      <c r="M37" s="6" t="str">
        <f>IF(F37='Results - Sort Teams'!$D$2,"TQ",IF(F37='Results - Sort Teams'!$D$3,"TQ",IF(F37='Results - Sort Teams'!$D$4,"TQ",IF(F37='Results - Sort Teams'!$D$5,"TQ",""))))</f>
        <v/>
      </c>
      <c r="N37" s="6"/>
      <c r="O37" s="6"/>
      <c r="P37" s="31" t="str">
        <f>IF(M37="TQ","TQ","IQ")</f>
        <v>IQ</v>
      </c>
      <c r="Q37" s="31" t="str">
        <f>IF(P37="IQ",IF(R37&lt;=R$1,"IQ",""),"")</f>
        <v/>
      </c>
      <c r="R37" s="53">
        <f>COUNTIF(P$2:P37,"IQ")</f>
        <v>20</v>
      </c>
      <c r="S37" t="str">
        <f>IF(L37="IQ",R37,"")</f>
        <v/>
      </c>
      <c r="T37">
        <f>A37</f>
        <v>448</v>
      </c>
      <c r="U37" t="str">
        <f>F37</f>
        <v>CUY. VALLEY CHRISTIAN ACAD.</v>
      </c>
      <c r="V37" t="str">
        <f>VLOOKUP($A:$A,'Export Participants'!$A$1:$AG$49,4,FALSE)</f>
        <v>JAMES FISHEL II</v>
      </c>
      <c r="W37" t="str">
        <f>VLOOKUP($A:$A,'Export Participants'!$A$1:$AG$49,5,FALSE)</f>
        <v>330-283-2144</v>
      </c>
      <c r="X37" t="str">
        <f>VLOOKUP($A:$A,'Export Participants'!$A$1:$AG$49,6,FALSE)</f>
        <v>ofishel14@yahoo.com</v>
      </c>
      <c r="Y37" t="str">
        <f>VLOOKUP($A:$A,'Export Participants'!$A$1:$AG$49,7,FALSE)</f>
        <v>JIM FISHEL</v>
      </c>
      <c r="Z37" t="str">
        <f>VLOOKUP($A:$A,'Export Participants'!$A$1:$AG$49,8,FALSE)</f>
        <v>ROYALS</v>
      </c>
      <c r="AA37" t="str">
        <f>VLOOKUP($A:$A,'Export Participants'!$A$1:$AG$49,9,FALSE)</f>
        <v>ROYAL BLUE, WHITE AND BLACK</v>
      </c>
      <c r="AB37" s="52" t="str">
        <f>C37</f>
        <v>CJ</v>
      </c>
      <c r="AC37" s="52" t="str">
        <f>D37</f>
        <v>MARSHALL</v>
      </c>
      <c r="AD37" s="52" t="str">
        <f>E37</f>
        <v>12</v>
      </c>
      <c r="AE37">
        <v>33</v>
      </c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</row>
    <row r="38" spans="1:330" s="24" customFormat="1" x14ac:dyDescent="0.3">
      <c r="A38" s="24">
        <f>'Enter Scores'!$A$245</f>
        <v>1570</v>
      </c>
      <c r="B38" s="14">
        <f>RANK(J38, $J$2:$J$129)</f>
        <v>37</v>
      </c>
      <c r="C38" s="23" t="str">
        <f>IF('Enter Scores'!B248="", "", 'Enter Scores'!B248)</f>
        <v>PATRICK</v>
      </c>
      <c r="D38" s="23" t="str">
        <f>IF('Enter Scores'!C248="", "", 'Enter Scores'!C248)</f>
        <v>BRYAN</v>
      </c>
      <c r="E38" s="23" t="str">
        <f>IF('Enter Scores'!D248="", "", 'Enter Scores'!D248)</f>
        <v>12</v>
      </c>
      <c r="F38" s="23" t="str">
        <f>'Enter Scores'!A248</f>
        <v>UNITED</v>
      </c>
      <c r="G38" s="14">
        <f>'Enter Scores'!E248</f>
        <v>194</v>
      </c>
      <c r="H38" s="14">
        <f>'Enter Scores'!F248</f>
        <v>187</v>
      </c>
      <c r="I38" s="14">
        <f>'Enter Scores'!G248</f>
        <v>149</v>
      </c>
      <c r="J38" s="28">
        <f>IF(C38="", -1, SUM(G38:I38))</f>
        <v>530</v>
      </c>
      <c r="K38" s="77">
        <f>MAX(G38:I38)</f>
        <v>194</v>
      </c>
      <c r="L38" s="63" t="str">
        <f>IF(P38="TQ", "TQ", IF(Q38="IQ","IQ",""))</f>
        <v>TQ</v>
      </c>
      <c r="M38" s="6" t="str">
        <f>IF(F38='Results - Sort Teams'!$D$2,"TQ",IF(F38='Results - Sort Teams'!$D$3,"TQ",IF(F38='Results - Sort Teams'!$D$4,"TQ",IF(F38='Results - Sort Teams'!$D$5,"TQ",""))))</f>
        <v>TQ</v>
      </c>
      <c r="N38" s="6"/>
      <c r="O38" s="6"/>
      <c r="P38" s="31" t="str">
        <f>IF(M38="TQ","TQ","IQ")</f>
        <v>TQ</v>
      </c>
      <c r="Q38" s="31" t="str">
        <f>IF(P38="IQ",IF(R38&lt;=R$1,"IQ",""),"")</f>
        <v/>
      </c>
      <c r="R38" s="53">
        <f>COUNTIF(P$2:P38,"IQ")</f>
        <v>20</v>
      </c>
      <c r="S38" t="str">
        <f>IF(L38="IQ",R38,"")</f>
        <v/>
      </c>
      <c r="T38">
        <f>A38</f>
        <v>1570</v>
      </c>
      <c r="U38" t="str">
        <f>F38</f>
        <v>UNITED</v>
      </c>
      <c r="V38" t="str">
        <f>VLOOKUP($A:$A,'Export Participants'!$A$1:$AG$49,4,FALSE)</f>
        <v>GARY HEROLD JR</v>
      </c>
      <c r="W38" t="str">
        <f>VLOOKUP($A:$A,'Export Participants'!$A$1:$AG$49,5,FALSE)</f>
        <v>330-341-9508</v>
      </c>
      <c r="X38" t="str">
        <f>VLOOKUP($A:$A,'Export Participants'!$A$1:$AG$49,6,FALSE)</f>
        <v>fgatorfan@yahoo.com</v>
      </c>
      <c r="Y38" t="str">
        <f>VLOOKUP($A:$A,'Export Participants'!$A$1:$AG$49,7,FALSE)</f>
        <v>TRAVIS BAILEY</v>
      </c>
      <c r="Z38" t="str">
        <f>VLOOKUP($A:$A,'Export Participants'!$A$1:$AG$49,8,FALSE)</f>
        <v>GOLDEN EAGLES</v>
      </c>
      <c r="AA38" t="str">
        <f>VLOOKUP($A:$A,'Export Participants'!$A$1:$AG$49,9,FALSE)</f>
        <v>BLUE AND GOLD</v>
      </c>
      <c r="AB38" s="52" t="str">
        <f>C38</f>
        <v>PATRICK</v>
      </c>
      <c r="AC38" s="52" t="str">
        <f>D38</f>
        <v>BRYAN</v>
      </c>
      <c r="AD38" s="52" t="str">
        <f>E38</f>
        <v>12</v>
      </c>
      <c r="AE38">
        <v>115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</row>
    <row r="39" spans="1:330" s="24" customFormat="1" x14ac:dyDescent="0.3">
      <c r="A39" s="6">
        <f>'Enter Scores'!$A$24</f>
        <v>340</v>
      </c>
      <c r="B39" s="14">
        <f>RANK(J39, $J$2:$J$129)</f>
        <v>38</v>
      </c>
      <c r="C39" s="23" t="str">
        <f>IF('Enter Scores'!B27="", "", 'Enter Scores'!B27)</f>
        <v>PHILIP</v>
      </c>
      <c r="D39" s="23" t="str">
        <f>IF('Enter Scores'!C27="", "", 'Enter Scores'!C27)</f>
        <v>YINGLING</v>
      </c>
      <c r="E39" s="23" t="str">
        <f>IF('Enter Scores'!D27="", "", 'Enter Scores'!D27)</f>
        <v>12</v>
      </c>
      <c r="F39" s="23" t="str">
        <f>'Enter Scores'!A27</f>
        <v>CANTON CENTRAL CATHOLIC</v>
      </c>
      <c r="G39" s="14">
        <f>'Enter Scores'!E27</f>
        <v>179</v>
      </c>
      <c r="H39" s="14">
        <f>'Enter Scores'!F27</f>
        <v>179</v>
      </c>
      <c r="I39" s="14">
        <f>'Enter Scores'!G27</f>
        <v>171</v>
      </c>
      <c r="J39" s="28">
        <f>IF(C39="", -1, SUM(G39:I39))</f>
        <v>529</v>
      </c>
      <c r="K39" s="77">
        <f>MAX(G39:I39)</f>
        <v>179</v>
      </c>
      <c r="L39" s="63" t="str">
        <f>IF(P39="TQ", "TQ", IF(Q39="IQ","IQ",""))</f>
        <v/>
      </c>
      <c r="M39" s="6" t="str">
        <f>IF(F39='Results - Sort Teams'!$D$2,"TQ",IF(F39='Results - Sort Teams'!$D$3,"TQ",IF(F39='Results - Sort Teams'!$D$4,"TQ",IF(F39='Results - Sort Teams'!$D$5,"TQ",""))))</f>
        <v/>
      </c>
      <c r="N39" s="6"/>
      <c r="O39" s="6"/>
      <c r="P39" s="31" t="str">
        <f>IF(M39="TQ","TQ","IQ")</f>
        <v>IQ</v>
      </c>
      <c r="Q39" s="31" t="str">
        <f>IF(P39="IQ",IF(R39&lt;=R$1,"IQ",""),"")</f>
        <v/>
      </c>
      <c r="R39" s="53">
        <f>COUNTIF(P$2:P39,"IQ")</f>
        <v>21</v>
      </c>
      <c r="S39" t="str">
        <f>IF(L39="IQ",R39,"")</f>
        <v/>
      </c>
      <c r="T39">
        <f>A39</f>
        <v>340</v>
      </c>
      <c r="U39" t="str">
        <f>F39</f>
        <v>CANTON CENTRAL CATHOLIC</v>
      </c>
      <c r="V39" t="str">
        <f>VLOOKUP($A:$A,'Export Participants'!$A$1:$AG$49,4,FALSE)</f>
        <v>TAYLOR DEVAUL</v>
      </c>
      <c r="W39" t="str">
        <f>VLOOKUP($A:$A,'Export Participants'!$A$1:$AG$49,5,FALSE)</f>
        <v>330-949-0290</v>
      </c>
      <c r="X39" t="str">
        <f>VLOOKUP($A:$A,'Export Participants'!$A$1:$AG$49,6,FALSE)</f>
        <v>tsturm1176@yahoo.com</v>
      </c>
      <c r="Y39" t="str">
        <f>VLOOKUP($A:$A,'Export Participants'!$A$1:$AG$49,7,FALSE)</f>
        <v>KRISSY MITTAS</v>
      </c>
      <c r="Z39" t="str">
        <f>VLOOKUP($A:$A,'Export Participants'!$A$1:$AG$49,8,FALSE)</f>
        <v>CRUSADERS</v>
      </c>
      <c r="AA39" t="str">
        <f>VLOOKUP($A:$A,'Export Participants'!$A$1:$AG$49,9,FALSE)</f>
        <v>GREEN AND WHITE</v>
      </c>
      <c r="AB39" s="52" t="str">
        <f>C39</f>
        <v>PHILIP</v>
      </c>
      <c r="AC39" s="52" t="str">
        <f>D39</f>
        <v>YINGLING</v>
      </c>
      <c r="AD39" s="52" t="str">
        <f>E39</f>
        <v>12</v>
      </c>
      <c r="AE39">
        <v>11</v>
      </c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</row>
    <row r="40" spans="1:330" s="24" customFormat="1" x14ac:dyDescent="0.3">
      <c r="A40" s="24">
        <f>'Enter Scores'!$A$211</f>
        <v>1548</v>
      </c>
      <c r="B40" s="14">
        <f>RANK(J40, $J$2:$J$129)</f>
        <v>39</v>
      </c>
      <c r="C40" s="23" t="str">
        <f>IF('Enter Scores'!B214="", "", 'Enter Scores'!B214)</f>
        <v>JACOB</v>
      </c>
      <c r="D40" s="23" t="str">
        <f>IF('Enter Scores'!C214="", "", 'Enter Scores'!C214)</f>
        <v>YODER</v>
      </c>
      <c r="E40" s="23" t="str">
        <f>IF('Enter Scores'!D214="", "", 'Enter Scores'!D214)</f>
        <v>12</v>
      </c>
      <c r="F40" s="23" t="str">
        <f>'Enter Scores'!A214</f>
        <v>TRIWAY</v>
      </c>
      <c r="G40" s="14">
        <f>'Enter Scores'!E214</f>
        <v>169</v>
      </c>
      <c r="H40" s="14">
        <f>'Enter Scores'!F214</f>
        <v>153</v>
      </c>
      <c r="I40" s="14">
        <f>'Enter Scores'!G214</f>
        <v>203</v>
      </c>
      <c r="J40" s="28">
        <f>IF(C40="", -1, SUM(G40:I40))</f>
        <v>525</v>
      </c>
      <c r="K40" s="77">
        <f>MAX(G40:I40)</f>
        <v>203</v>
      </c>
      <c r="L40" s="63" t="str">
        <f>IF(P40="TQ", "TQ", IF(Q40="IQ","IQ",""))</f>
        <v>TQ</v>
      </c>
      <c r="M40" s="6" t="str">
        <f>IF(F40='Results - Sort Teams'!$D$2,"TQ",IF(F40='Results - Sort Teams'!$D$3,"TQ",IF(F40='Results - Sort Teams'!$D$4,"TQ",IF(F40='Results - Sort Teams'!$D$5,"TQ",""))))</f>
        <v>TQ</v>
      </c>
      <c r="N40" s="6"/>
      <c r="O40" s="6"/>
      <c r="P40" s="31" t="str">
        <f>IF(M40="TQ","TQ","IQ")</f>
        <v>TQ</v>
      </c>
      <c r="Q40" s="31" t="str">
        <f>IF(P40="IQ",IF(R40&lt;=R$1,"IQ",""),"")</f>
        <v/>
      </c>
      <c r="R40" s="53">
        <f>COUNTIF(P$2:P40,"IQ")</f>
        <v>21</v>
      </c>
      <c r="S40" t="str">
        <f>IF(L40="IQ",R40,"")</f>
        <v/>
      </c>
      <c r="T40">
        <f>A40</f>
        <v>1548</v>
      </c>
      <c r="U40" t="str">
        <f>F40</f>
        <v>TRIWAY</v>
      </c>
      <c r="V40" t="str">
        <f>VLOOKUP($A:$A,'Export Participants'!$A$1:$AG$49,4,FALSE)</f>
        <v>VINCE YODER</v>
      </c>
      <c r="W40" t="str">
        <f>VLOOKUP($A:$A,'Export Participants'!$A$1:$AG$49,5,FALSE)</f>
        <v>330-465-7809</v>
      </c>
      <c r="X40" t="str">
        <f>VLOOKUP($A:$A,'Export Participants'!$A$1:$AG$49,6,FALSE)</f>
        <v>vwybowl@yahoo.com</v>
      </c>
      <c r="Y40" t="str">
        <f>VLOOKUP($A:$A,'Export Participants'!$A$1:$AG$49,7,FALSE)</f>
        <v>CORBY ANDERSON</v>
      </c>
      <c r="Z40" t="str">
        <f>VLOOKUP($A:$A,'Export Participants'!$A$1:$AG$49,8,FALSE)</f>
        <v>TITANS</v>
      </c>
      <c r="AA40" t="str">
        <f>VLOOKUP($A:$A,'Export Participants'!$A$1:$AG$49,9,FALSE)</f>
        <v>PURPLE, GRAY AND WHITE</v>
      </c>
      <c r="AB40" s="52" t="str">
        <f>C40</f>
        <v>JACOB</v>
      </c>
      <c r="AC40" s="52" t="str">
        <f>D40</f>
        <v>YODER</v>
      </c>
      <c r="AD40" s="52" t="str">
        <f>E40</f>
        <v>12</v>
      </c>
      <c r="AE40">
        <v>99</v>
      </c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</row>
    <row r="41" spans="1:330" s="24" customFormat="1" x14ac:dyDescent="0.3">
      <c r="A41" s="24">
        <f>'Enter Scores'!$A$41</f>
        <v>1432</v>
      </c>
      <c r="B41" s="14">
        <f>RANK(J41, $J$2:$J$129)</f>
        <v>40</v>
      </c>
      <c r="C41" s="23" t="str">
        <f>IF('Enter Scores'!B42="", "", 'Enter Scores'!B42)</f>
        <v>HUNTER</v>
      </c>
      <c r="D41" s="23" t="str">
        <f>IF('Enter Scores'!C42="", "", 'Enter Scores'!C42)</f>
        <v>SMITH</v>
      </c>
      <c r="E41" s="23" t="str">
        <f>IF('Enter Scores'!D42="", "", 'Enter Scores'!D42)</f>
        <v>12</v>
      </c>
      <c r="F41" s="23" t="str">
        <f>'Enter Scores'!A42</f>
        <v>CANTON SOUTH</v>
      </c>
      <c r="G41" s="14">
        <f>'Enter Scores'!E42</f>
        <v>139</v>
      </c>
      <c r="H41" s="14">
        <f>'Enter Scores'!F42</f>
        <v>136</v>
      </c>
      <c r="I41" s="14">
        <f>'Enter Scores'!G42</f>
        <v>244</v>
      </c>
      <c r="J41" s="28">
        <f>IF(C41="", -1, SUM(G41:I41))</f>
        <v>519</v>
      </c>
      <c r="K41" s="77">
        <f>MAX(G41:I41)</f>
        <v>244</v>
      </c>
      <c r="L41" s="63" t="str">
        <f>IF(P41="TQ", "TQ", IF(Q41="IQ","IQ",""))</f>
        <v/>
      </c>
      <c r="M41" s="6" t="str">
        <f>IF(F41='Results - Sort Teams'!$D$2,"TQ",IF(F41='Results - Sort Teams'!$D$3,"TQ",IF(F41='Results - Sort Teams'!$D$4,"TQ",IF(F41='Results - Sort Teams'!$D$5,"TQ",""))))</f>
        <v/>
      </c>
      <c r="N41" s="6"/>
      <c r="O41" s="6"/>
      <c r="P41" s="31" t="str">
        <f>IF(M41="TQ","TQ","IQ")</f>
        <v>IQ</v>
      </c>
      <c r="Q41" s="31" t="str">
        <f>IF(P41="IQ",IF(R41&lt;=R$1,"IQ",""),"")</f>
        <v/>
      </c>
      <c r="R41" s="53">
        <f>COUNTIF(P$2:P41,"IQ")</f>
        <v>22</v>
      </c>
      <c r="S41" t="str">
        <f>IF(L41="IQ",R41,"")</f>
        <v/>
      </c>
      <c r="T41">
        <f>A41</f>
        <v>1432</v>
      </c>
      <c r="U41" t="str">
        <f>F41</f>
        <v>CANTON SOUTH</v>
      </c>
      <c r="V41" t="str">
        <f>VLOOKUP($A:$A,'Export Participants'!$A$1:$AG$49,4,FALSE)</f>
        <v>BRIAN  GATES</v>
      </c>
      <c r="W41" t="str">
        <f>VLOOKUP($A:$A,'Export Participants'!$A$1:$AG$49,5,FALSE)</f>
        <v>330-324-6025</v>
      </c>
      <c r="X41" t="str">
        <f>VLOOKUP($A:$A,'Export Participants'!$A$1:$AG$49,6,FALSE)</f>
        <v>bgates300csb@gmail.com</v>
      </c>
      <c r="Y41" t="str">
        <f>VLOOKUP($A:$A,'Export Participants'!$A$1:$AG$49,7,FALSE)</f>
        <v>JEREMY NOLL</v>
      </c>
      <c r="Z41" t="str">
        <f>VLOOKUP($A:$A,'Export Participants'!$A$1:$AG$49,8,FALSE)</f>
        <v>WILDCATS</v>
      </c>
      <c r="AA41" t="str">
        <f>VLOOKUP($A:$A,'Export Participants'!$A$1:$AG$49,9,FALSE)</f>
        <v>RED AND GRAY</v>
      </c>
      <c r="AB41" s="52" t="str">
        <f>C41</f>
        <v>HUNTER</v>
      </c>
      <c r="AC41" s="52" t="str">
        <f>D41</f>
        <v>SMITH</v>
      </c>
      <c r="AD41" s="52" t="str">
        <f>E41</f>
        <v>12</v>
      </c>
      <c r="AE41">
        <v>17</v>
      </c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</row>
    <row r="42" spans="1:330" s="24" customFormat="1" x14ac:dyDescent="0.3">
      <c r="A42" s="24">
        <f>'Enter Scores'!$A$41</f>
        <v>1432</v>
      </c>
      <c r="B42" s="14">
        <f>RANK(J42, $J$2:$J$129)</f>
        <v>40</v>
      </c>
      <c r="C42" s="23" t="str">
        <f>IF('Enter Scores'!B44="", "", 'Enter Scores'!B44)</f>
        <v>NATE</v>
      </c>
      <c r="D42" s="23" t="str">
        <f>IF('Enter Scores'!C44="", "", 'Enter Scores'!C44)</f>
        <v>MORRIS</v>
      </c>
      <c r="E42" s="23" t="str">
        <f>IF('Enter Scores'!D44="", "", 'Enter Scores'!D44)</f>
        <v>11</v>
      </c>
      <c r="F42" s="23" t="str">
        <f>'Enter Scores'!A44</f>
        <v>CANTON SOUTH</v>
      </c>
      <c r="G42" s="14">
        <f>'Enter Scores'!E44</f>
        <v>192</v>
      </c>
      <c r="H42" s="14">
        <f>'Enter Scores'!F44</f>
        <v>168</v>
      </c>
      <c r="I42" s="14">
        <f>'Enter Scores'!G44</f>
        <v>159</v>
      </c>
      <c r="J42" s="28">
        <f>IF(C42="", -1, SUM(G42:I42))</f>
        <v>519</v>
      </c>
      <c r="K42" s="77">
        <f>MAX(G42:I42)</f>
        <v>192</v>
      </c>
      <c r="L42" s="63" t="str">
        <f>IF(P42="TQ", "TQ", IF(Q42="IQ","IQ",""))</f>
        <v/>
      </c>
      <c r="M42" s="6" t="str">
        <f>IF(F42='Results - Sort Teams'!$D$2,"TQ",IF(F42='Results - Sort Teams'!$D$3,"TQ",IF(F42='Results - Sort Teams'!$D$4,"TQ",IF(F42='Results - Sort Teams'!$D$5,"TQ",""))))</f>
        <v/>
      </c>
      <c r="N42" s="6"/>
      <c r="O42" s="6"/>
      <c r="P42" s="31" t="str">
        <f>IF(M42="TQ","TQ","IQ")</f>
        <v>IQ</v>
      </c>
      <c r="Q42" s="31" t="str">
        <f>IF(P42="IQ",IF(R42&lt;=R$1,"IQ",""),"")</f>
        <v/>
      </c>
      <c r="R42" s="53">
        <f>COUNTIF(P$2:P42,"IQ")</f>
        <v>23</v>
      </c>
      <c r="S42" t="str">
        <f>IF(L42="IQ",R42,"")</f>
        <v/>
      </c>
      <c r="T42">
        <f>A42</f>
        <v>1432</v>
      </c>
      <c r="U42" t="str">
        <f>F42</f>
        <v>CANTON SOUTH</v>
      </c>
      <c r="V42" t="str">
        <f>VLOOKUP($A:$A,'Export Participants'!$A$1:$AG$49,4,FALSE)</f>
        <v>BRIAN  GATES</v>
      </c>
      <c r="W42" t="str">
        <f>VLOOKUP($A:$A,'Export Participants'!$A$1:$AG$49,5,FALSE)</f>
        <v>330-324-6025</v>
      </c>
      <c r="X42" t="str">
        <f>VLOOKUP($A:$A,'Export Participants'!$A$1:$AG$49,6,FALSE)</f>
        <v>bgates300csb@gmail.com</v>
      </c>
      <c r="Y42" t="str">
        <f>VLOOKUP($A:$A,'Export Participants'!$A$1:$AG$49,7,FALSE)</f>
        <v>JEREMY NOLL</v>
      </c>
      <c r="Z42" t="str">
        <f>VLOOKUP($A:$A,'Export Participants'!$A$1:$AG$49,8,FALSE)</f>
        <v>WILDCATS</v>
      </c>
      <c r="AA42" t="str">
        <f>VLOOKUP($A:$A,'Export Participants'!$A$1:$AG$49,9,FALSE)</f>
        <v>RED AND GRAY</v>
      </c>
      <c r="AB42" s="52" t="str">
        <f>C42</f>
        <v>NATE</v>
      </c>
      <c r="AC42" s="52" t="str">
        <f>D42</f>
        <v>MORRIS</v>
      </c>
      <c r="AD42" s="52" t="str">
        <f>E42</f>
        <v>11</v>
      </c>
      <c r="AE42">
        <v>19</v>
      </c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</row>
    <row r="43" spans="1:330" s="24" customFormat="1" x14ac:dyDescent="0.3">
      <c r="A43" s="24">
        <f>'Enter Scores'!$A$75</f>
        <v>448</v>
      </c>
      <c r="B43" s="14">
        <f>RANK(J43, $J$2:$J$129)</f>
        <v>42</v>
      </c>
      <c r="C43" s="23" t="str">
        <f>IF('Enter Scores'!B79="", "", 'Enter Scores'!B79)</f>
        <v>NEO</v>
      </c>
      <c r="D43" s="23" t="str">
        <f>IF('Enter Scores'!C79="", "", 'Enter Scores'!C79)</f>
        <v>MCFADDEN</v>
      </c>
      <c r="E43" s="23" t="str">
        <f>IF('Enter Scores'!D79="", "", 'Enter Scores'!D79)</f>
        <v>11</v>
      </c>
      <c r="F43" s="23" t="str">
        <f>'Enter Scores'!A79</f>
        <v>CUY. VALLEY CHRISTIAN ACAD.</v>
      </c>
      <c r="G43" s="14">
        <f>'Enter Scores'!E79</f>
        <v>189</v>
      </c>
      <c r="H43" s="14">
        <f>'Enter Scores'!F79</f>
        <v>180</v>
      </c>
      <c r="I43" s="14">
        <f>'Enter Scores'!G79</f>
        <v>139</v>
      </c>
      <c r="J43" s="28">
        <f>IF(C43="", -1, SUM(G43:I43))</f>
        <v>508</v>
      </c>
      <c r="K43" s="77">
        <f>MAX(G43:I43)</f>
        <v>189</v>
      </c>
      <c r="L43" s="63" t="str">
        <f>IF(P43="TQ", "TQ", IF(Q43="IQ","IQ",""))</f>
        <v/>
      </c>
      <c r="M43" s="6" t="str">
        <f>IF(F43='Results - Sort Teams'!$D$2,"TQ",IF(F43='Results - Sort Teams'!$D$3,"TQ",IF(F43='Results - Sort Teams'!$D$4,"TQ",IF(F43='Results - Sort Teams'!$D$5,"TQ",""))))</f>
        <v/>
      </c>
      <c r="N43" s="6"/>
      <c r="O43" s="6"/>
      <c r="P43" s="31" t="str">
        <f>IF(M43="TQ","TQ","IQ")</f>
        <v>IQ</v>
      </c>
      <c r="Q43" s="31" t="str">
        <f>IF(P43="IQ",IF(R43&lt;=R$1,"IQ",""),"")</f>
        <v/>
      </c>
      <c r="R43" s="53">
        <f>COUNTIF(P$2:P43,"IQ")</f>
        <v>24</v>
      </c>
      <c r="S43" t="str">
        <f>IF(L43="IQ",R43,"")</f>
        <v/>
      </c>
      <c r="T43">
        <f>A43</f>
        <v>448</v>
      </c>
      <c r="U43" t="str">
        <f>F43</f>
        <v>CUY. VALLEY CHRISTIAN ACAD.</v>
      </c>
      <c r="V43" t="str">
        <f>VLOOKUP($A:$A,'Export Participants'!$A$1:$AG$49,4,FALSE)</f>
        <v>JAMES FISHEL II</v>
      </c>
      <c r="W43" t="str">
        <f>VLOOKUP($A:$A,'Export Participants'!$A$1:$AG$49,5,FALSE)</f>
        <v>330-283-2144</v>
      </c>
      <c r="X43" t="str">
        <f>VLOOKUP($A:$A,'Export Participants'!$A$1:$AG$49,6,FALSE)</f>
        <v>ofishel14@yahoo.com</v>
      </c>
      <c r="Y43" t="str">
        <f>VLOOKUP($A:$A,'Export Participants'!$A$1:$AG$49,7,FALSE)</f>
        <v>JIM FISHEL</v>
      </c>
      <c r="Z43" t="str">
        <f>VLOOKUP($A:$A,'Export Participants'!$A$1:$AG$49,8,FALSE)</f>
        <v>ROYALS</v>
      </c>
      <c r="AA43" t="str">
        <f>VLOOKUP($A:$A,'Export Participants'!$A$1:$AG$49,9,FALSE)</f>
        <v>ROYAL BLUE, WHITE AND BLACK</v>
      </c>
      <c r="AB43" s="52" t="str">
        <f>C43</f>
        <v>NEO</v>
      </c>
      <c r="AC43" s="52" t="str">
        <f>D43</f>
        <v>MCFADDEN</v>
      </c>
      <c r="AD43" s="52" t="str">
        <f>E43</f>
        <v>11</v>
      </c>
      <c r="AE43">
        <v>36</v>
      </c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</row>
    <row r="44" spans="1:330" s="24" customFormat="1" x14ac:dyDescent="0.3">
      <c r="A44" s="24">
        <f>'Enter Scores'!$A$160</f>
        <v>1281</v>
      </c>
      <c r="B44" s="14">
        <f>RANK(J44, $J$2:$J$129)</f>
        <v>43</v>
      </c>
      <c r="C44" s="23" t="str">
        <f>IF('Enter Scores'!B164="", "", 'Enter Scores'!B164)</f>
        <v>CARSON</v>
      </c>
      <c r="D44" s="23" t="str">
        <f>IF('Enter Scores'!C164="", "", 'Enter Scores'!C164)</f>
        <v>SCHUELLER</v>
      </c>
      <c r="E44" s="23" t="str">
        <f>IF('Enter Scores'!D164="", "", 'Enter Scores'!D164)</f>
        <v>11</v>
      </c>
      <c r="F44" s="23" t="str">
        <f>'Enter Scores'!A164</f>
        <v>RAVENNA</v>
      </c>
      <c r="G44" s="14">
        <f>'Enter Scores'!E164</f>
        <v>156</v>
      </c>
      <c r="H44" s="14">
        <f>'Enter Scores'!F164</f>
        <v>182</v>
      </c>
      <c r="I44" s="14">
        <f>'Enter Scores'!G164</f>
        <v>157</v>
      </c>
      <c r="J44" s="28">
        <f>IF(C44="", -1, SUM(G44:I44))</f>
        <v>495</v>
      </c>
      <c r="K44" s="77">
        <f>MAX(G44:I44)</f>
        <v>182</v>
      </c>
      <c r="L44" s="63" t="str">
        <f>IF(P44="TQ", "TQ", IF(Q44="IQ","IQ",""))</f>
        <v/>
      </c>
      <c r="M44" s="6" t="str">
        <f>IF(F44='Results - Sort Teams'!$D$2,"TQ",IF(F44='Results - Sort Teams'!$D$3,"TQ",IF(F44='Results - Sort Teams'!$D$4,"TQ",IF(F44='Results - Sort Teams'!$D$5,"TQ",""))))</f>
        <v/>
      </c>
      <c r="N44" s="6"/>
      <c r="O44" s="6"/>
      <c r="P44" s="31" t="str">
        <f>IF(M44="TQ","TQ","IQ")</f>
        <v>IQ</v>
      </c>
      <c r="Q44" s="31" t="str">
        <f>IF(P44="IQ",IF(R44&lt;=R$1,"IQ",""),"")</f>
        <v/>
      </c>
      <c r="R44" s="53">
        <f>COUNTIF(P$2:P44,"IQ")</f>
        <v>25</v>
      </c>
      <c r="S44" t="str">
        <f>IF(L44="IQ",R44,"")</f>
        <v/>
      </c>
      <c r="T44">
        <f>A44</f>
        <v>1281</v>
      </c>
      <c r="U44" t="str">
        <f>F44</f>
        <v>RAVENNA</v>
      </c>
      <c r="V44" t="str">
        <f>VLOOKUP($A:$A,'Export Participants'!$A$1:$AG$49,4,FALSE)</f>
        <v>KELLY CHAMP</v>
      </c>
      <c r="W44" t="str">
        <f>VLOOKUP($A:$A,'Export Participants'!$A$1:$AG$49,5,FALSE)</f>
        <v>330-281-8898</v>
      </c>
      <c r="X44" t="str">
        <f>VLOOKUP($A:$A,'Export Participants'!$A$1:$AG$49,6,FALSE)</f>
        <v>kelly.champ@ravennaschools.us</v>
      </c>
      <c r="Y44" t="str">
        <f>VLOOKUP($A:$A,'Export Participants'!$A$1:$AG$49,7,FALSE)</f>
        <v>DJ MADDEN</v>
      </c>
      <c r="Z44" t="str">
        <f>VLOOKUP($A:$A,'Export Participants'!$A$1:$AG$49,8,FALSE)</f>
        <v>RAVENS</v>
      </c>
      <c r="AA44" t="str">
        <f>VLOOKUP($A:$A,'Export Participants'!$A$1:$AG$49,9,FALSE)</f>
        <v>ROYAL BLUE, RED AND WHITE</v>
      </c>
      <c r="AB44" s="52" t="str">
        <f>C44</f>
        <v>CARSON</v>
      </c>
      <c r="AC44" s="52" t="str">
        <f>D44</f>
        <v>SCHUELLER</v>
      </c>
      <c r="AD44" s="52" t="str">
        <f>E44</f>
        <v>11</v>
      </c>
      <c r="AE44">
        <v>76</v>
      </c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</row>
    <row r="45" spans="1:330" s="24" customFormat="1" x14ac:dyDescent="0.3">
      <c r="A45" s="24">
        <f>'Enter Scores'!$A$109</f>
        <v>584</v>
      </c>
      <c r="B45" s="14">
        <f>RANK(J45, $J$2:$J$129)</f>
        <v>44</v>
      </c>
      <c r="C45" s="23" t="str">
        <f>IF('Enter Scores'!B116="", "", 'Enter Scores'!B116)</f>
        <v>JACOB</v>
      </c>
      <c r="D45" s="23" t="str">
        <f>IF('Enter Scores'!C116="", "", 'Enter Scores'!C116)</f>
        <v>KUCALABA</v>
      </c>
      <c r="E45" s="23" t="str">
        <f>IF('Enter Scores'!D116="", "", 'Enter Scores'!D116)</f>
        <v>12</v>
      </c>
      <c r="F45" s="23" t="str">
        <f>'Enter Scores'!A116</f>
        <v>FIELD</v>
      </c>
      <c r="G45" s="14">
        <f>'Enter Scores'!E116</f>
        <v>173</v>
      </c>
      <c r="H45" s="14">
        <f>'Enter Scores'!F116</f>
        <v>130</v>
      </c>
      <c r="I45" s="14">
        <f>'Enter Scores'!G116</f>
        <v>185</v>
      </c>
      <c r="J45" s="28">
        <f>IF(C45="", -1, SUM(G45:I45))</f>
        <v>488</v>
      </c>
      <c r="K45" s="77">
        <f>MAX(G45:I45)</f>
        <v>185</v>
      </c>
      <c r="L45" s="63" t="str">
        <f>IF(P45="TQ", "TQ", IF(Q45="IQ","IQ",""))</f>
        <v/>
      </c>
      <c r="M45" s="6" t="str">
        <f>IF(F45='Results - Sort Teams'!$D$2,"TQ",IF(F45='Results - Sort Teams'!$D$3,"TQ",IF(F45='Results - Sort Teams'!$D$4,"TQ",IF(F45='Results - Sort Teams'!$D$5,"TQ",""))))</f>
        <v/>
      </c>
      <c r="N45" s="6"/>
      <c r="O45" s="6"/>
      <c r="P45" s="31" t="str">
        <f>IF(M45="TQ","TQ","IQ")</f>
        <v>IQ</v>
      </c>
      <c r="Q45" s="31" t="str">
        <f>IF(P45="IQ",IF(R45&lt;=R$1,"IQ",""),"")</f>
        <v/>
      </c>
      <c r="R45" s="53">
        <f>COUNTIF(P$2:P45,"IQ")</f>
        <v>26</v>
      </c>
      <c r="S45" t="str">
        <f>IF(L45="IQ",R45,"")</f>
        <v/>
      </c>
      <c r="T45">
        <f>A45</f>
        <v>584</v>
      </c>
      <c r="U45" t="str">
        <f>F45</f>
        <v>FIELD</v>
      </c>
      <c r="V45" t="str">
        <f>VLOOKUP($A:$A,'Export Participants'!$A$1:$AG$49,4,FALSE)</f>
        <v>SCOTT  BOWER</v>
      </c>
      <c r="W45" t="str">
        <f>VLOOKUP($A:$A,'Export Participants'!$A$1:$AG$49,5,FALSE)</f>
        <v>216-925-2143</v>
      </c>
      <c r="X45" t="str">
        <f>VLOOKUP($A:$A,'Export Participants'!$A$1:$AG$49,6,FALSE)</f>
        <v>scott.bower@fieldlocalschools.org</v>
      </c>
      <c r="Y45" t="str">
        <f>VLOOKUP($A:$A,'Export Participants'!$A$1:$AG$49,7,FALSE)</f>
        <v/>
      </c>
      <c r="Z45" t="str">
        <f>VLOOKUP($A:$A,'Export Participants'!$A$1:$AG$49,8,FALSE)</f>
        <v>FALCONS</v>
      </c>
      <c r="AA45" t="str">
        <f>VLOOKUP($A:$A,'Export Participants'!$A$1:$AG$49,9,FALSE)</f>
        <v>RED AND WHITE</v>
      </c>
      <c r="AB45" s="52" t="str">
        <f>C45</f>
        <v>JACOB</v>
      </c>
      <c r="AC45" s="52" t="str">
        <f>D45</f>
        <v>KUCALABA</v>
      </c>
      <c r="AD45" s="52" t="str">
        <f>E45</f>
        <v>12</v>
      </c>
      <c r="AE45">
        <v>55</v>
      </c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</row>
    <row r="46" spans="1:330" s="24" customFormat="1" x14ac:dyDescent="0.3">
      <c r="A46" s="24">
        <f>'Enter Scores'!$A$92</f>
        <v>488</v>
      </c>
      <c r="B46" s="14">
        <f>RANK(J46, $J$2:$J$129)</f>
        <v>45</v>
      </c>
      <c r="C46" s="23" t="str">
        <f>IF('Enter Scores'!B97="", "", 'Enter Scores'!B97)</f>
        <v>BRAYLEN</v>
      </c>
      <c r="D46" s="23" t="str">
        <f>IF('Enter Scores'!C97="", "", 'Enter Scores'!C97)</f>
        <v>JUTE</v>
      </c>
      <c r="E46" s="23" t="str">
        <f>IF('Enter Scores'!D97="", "", 'Enter Scores'!D97)</f>
        <v>10</v>
      </c>
      <c r="F46" s="23" t="str">
        <f>'Enter Scores'!A97</f>
        <v>EAST CANTON</v>
      </c>
      <c r="G46" s="14">
        <f>'Enter Scores'!E97</f>
        <v>157</v>
      </c>
      <c r="H46" s="14">
        <f>'Enter Scores'!F97</f>
        <v>149</v>
      </c>
      <c r="I46" s="14">
        <f>'Enter Scores'!G97</f>
        <v>179</v>
      </c>
      <c r="J46" s="28">
        <f>IF(C46="", -1, SUM(G46:I46))</f>
        <v>485</v>
      </c>
      <c r="K46" s="77">
        <f>MAX(G46:I46)</f>
        <v>179</v>
      </c>
      <c r="L46" s="63" t="str">
        <f>IF(P46="TQ", "TQ", IF(Q46="IQ","IQ",""))</f>
        <v/>
      </c>
      <c r="M46" s="6" t="str">
        <f>IF(F46='Results - Sort Teams'!$D$2,"TQ",IF(F46='Results - Sort Teams'!$D$3,"TQ",IF(F46='Results - Sort Teams'!$D$4,"TQ",IF(F46='Results - Sort Teams'!$D$5,"TQ",""))))</f>
        <v/>
      </c>
      <c r="N46" s="6"/>
      <c r="O46" s="6"/>
      <c r="P46" s="31" t="str">
        <f>IF(M46="TQ","TQ","IQ")</f>
        <v>IQ</v>
      </c>
      <c r="Q46" s="31" t="str">
        <f>IF(P46="IQ",IF(R46&lt;=R$1,"IQ",""),"")</f>
        <v/>
      </c>
      <c r="R46" s="53">
        <f>COUNTIF(P$2:P46,"IQ")</f>
        <v>27</v>
      </c>
      <c r="S46" t="str">
        <f>IF(L46="IQ",R46,"")</f>
        <v/>
      </c>
      <c r="T46">
        <f>A46</f>
        <v>488</v>
      </c>
      <c r="U46" t="str">
        <f>F46</f>
        <v>EAST CANTON</v>
      </c>
      <c r="V46" t="str">
        <f>VLOOKUP($A:$A,'Export Participants'!$A$1:$AG$49,4,FALSE)</f>
        <v>TODD THOMAS</v>
      </c>
      <c r="W46" t="str">
        <f>VLOOKUP($A:$A,'Export Participants'!$A$1:$AG$49,5,FALSE)</f>
        <v>330-418-2202</v>
      </c>
      <c r="X46" t="str">
        <f>VLOOKUP($A:$A,'Export Participants'!$A$1:$AG$49,6,FALSE)</f>
        <v>ttspeedy@frontier.com</v>
      </c>
      <c r="Y46" t="str">
        <f>VLOOKUP($A:$A,'Export Participants'!$A$1:$AG$49,7,FALSE)</f>
        <v>MARK HUNT</v>
      </c>
      <c r="Z46" t="str">
        <f>VLOOKUP($A:$A,'Export Participants'!$A$1:$AG$49,8,FALSE)</f>
        <v>HORNETS</v>
      </c>
      <c r="AA46" t="str">
        <f>VLOOKUP($A:$A,'Export Participants'!$A$1:$AG$49,9,FALSE)</f>
        <v>BLUE AND GOLD</v>
      </c>
      <c r="AB46" s="52" t="str">
        <f>C46</f>
        <v>BRAYLEN</v>
      </c>
      <c r="AC46" s="52" t="str">
        <f>D46</f>
        <v>JUTE</v>
      </c>
      <c r="AD46" s="52" t="str">
        <f>E46</f>
        <v>10</v>
      </c>
      <c r="AE46">
        <v>45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</row>
    <row r="47" spans="1:330" s="24" customFormat="1" x14ac:dyDescent="0.3">
      <c r="A47" s="6">
        <f>'Enter Scores'!$A$24</f>
        <v>340</v>
      </c>
      <c r="B47" s="14">
        <f>RANK(J47, $J$2:$J$129)</f>
        <v>46</v>
      </c>
      <c r="C47" s="23" t="str">
        <f>IF('Enter Scores'!B25="", "", 'Enter Scores'!B25)</f>
        <v>TIM</v>
      </c>
      <c r="D47" s="23" t="str">
        <f>IF('Enter Scores'!C25="", "", 'Enter Scores'!C25)</f>
        <v>SIEBER</v>
      </c>
      <c r="E47" s="23" t="str">
        <f>IF('Enter Scores'!D25="", "", 'Enter Scores'!D25)</f>
        <v>12</v>
      </c>
      <c r="F47" s="23" t="str">
        <f>'Enter Scores'!A25</f>
        <v>CANTON CENTRAL CATHOLIC</v>
      </c>
      <c r="G47" s="14">
        <f>'Enter Scores'!E25</f>
        <v>183</v>
      </c>
      <c r="H47" s="14">
        <f>'Enter Scores'!F25</f>
        <v>154</v>
      </c>
      <c r="I47" s="14">
        <f>'Enter Scores'!G25</f>
        <v>146</v>
      </c>
      <c r="J47" s="28">
        <f>IF(C47="", -1, SUM(G47:I47))</f>
        <v>483</v>
      </c>
      <c r="K47" s="77">
        <f>MAX(G47:I47)</f>
        <v>183</v>
      </c>
      <c r="L47" s="63" t="str">
        <f>IF(P47="TQ", "TQ", IF(Q47="IQ","IQ",""))</f>
        <v/>
      </c>
      <c r="M47" s="6" t="str">
        <f>IF(F47='Results - Sort Teams'!$D$2,"TQ",IF(F47='Results - Sort Teams'!$D$3,"TQ",IF(F47='Results - Sort Teams'!$D$4,"TQ",IF(F47='Results - Sort Teams'!$D$5,"TQ",""))))</f>
        <v/>
      </c>
      <c r="N47" s="6"/>
      <c r="O47" s="6"/>
      <c r="P47" s="31" t="str">
        <f>IF(M47="TQ","TQ","IQ")</f>
        <v>IQ</v>
      </c>
      <c r="Q47" s="31" t="str">
        <f>IF(P47="IQ",IF(R47&lt;=R$1,"IQ",""),"")</f>
        <v/>
      </c>
      <c r="R47" s="53">
        <f>COUNTIF(P$2:P47,"IQ")</f>
        <v>28</v>
      </c>
      <c r="S47" t="str">
        <f>IF(L47="IQ",R47,"")</f>
        <v/>
      </c>
      <c r="T47">
        <f>A47</f>
        <v>340</v>
      </c>
      <c r="U47" t="str">
        <f>F47</f>
        <v>CANTON CENTRAL CATHOLIC</v>
      </c>
      <c r="V47" t="str">
        <f>VLOOKUP($A:$A,'Export Participants'!$A$1:$AG$49,4,FALSE)</f>
        <v>TAYLOR DEVAUL</v>
      </c>
      <c r="W47" t="str">
        <f>VLOOKUP($A:$A,'Export Participants'!$A$1:$AG$49,5,FALSE)</f>
        <v>330-949-0290</v>
      </c>
      <c r="X47" t="str">
        <f>VLOOKUP($A:$A,'Export Participants'!$A$1:$AG$49,6,FALSE)</f>
        <v>tsturm1176@yahoo.com</v>
      </c>
      <c r="Y47" t="str">
        <f>VLOOKUP($A:$A,'Export Participants'!$A$1:$AG$49,7,FALSE)</f>
        <v>KRISSY MITTAS</v>
      </c>
      <c r="Z47" t="str">
        <f>VLOOKUP($A:$A,'Export Participants'!$A$1:$AG$49,8,FALSE)</f>
        <v>CRUSADERS</v>
      </c>
      <c r="AA47" t="str">
        <f>VLOOKUP($A:$A,'Export Participants'!$A$1:$AG$49,9,FALSE)</f>
        <v>GREEN AND WHITE</v>
      </c>
      <c r="AB47" s="52" t="str">
        <f>C47</f>
        <v>TIM</v>
      </c>
      <c r="AC47" s="52" t="str">
        <f>D47</f>
        <v>SIEBER</v>
      </c>
      <c r="AD47" s="52" t="str">
        <f>E47</f>
        <v>12</v>
      </c>
      <c r="AE47">
        <v>9</v>
      </c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</row>
    <row r="48" spans="1:330" s="24" customFormat="1" x14ac:dyDescent="0.3">
      <c r="A48" s="24">
        <f>'Enter Scores'!$A$143</f>
        <v>823</v>
      </c>
      <c r="B48" s="14">
        <f>RANK(J48, $J$2:$J$129)</f>
        <v>47</v>
      </c>
      <c r="C48" s="23" t="str">
        <f>IF('Enter Scores'!B144="", "", 'Enter Scores'!B144)</f>
        <v>CALEB</v>
      </c>
      <c r="D48" s="23" t="str">
        <f>IF('Enter Scores'!C144="", "", 'Enter Scores'!C144)</f>
        <v>STIREWALT</v>
      </c>
      <c r="E48" s="23" t="str">
        <f>IF('Enter Scores'!D144="", "", 'Enter Scores'!D144)</f>
        <v>12</v>
      </c>
      <c r="F48" s="23" t="str">
        <f>'Enter Scores'!A144</f>
        <v>LAKE CENTER CHRISTIAN</v>
      </c>
      <c r="G48" s="14">
        <f>'Enter Scores'!E144</f>
        <v>143</v>
      </c>
      <c r="H48" s="14">
        <f>'Enter Scores'!F144</f>
        <v>180</v>
      </c>
      <c r="I48" s="14">
        <f>'Enter Scores'!G144</f>
        <v>156</v>
      </c>
      <c r="J48" s="28">
        <f>IF(C48="", -1, SUM(G48:I48))</f>
        <v>479</v>
      </c>
      <c r="K48" s="77">
        <f>MAX(G48:I48)</f>
        <v>180</v>
      </c>
      <c r="L48" s="63" t="str">
        <f>IF(P48="TQ", "TQ", IF(Q48="IQ","IQ",""))</f>
        <v/>
      </c>
      <c r="M48" s="6" t="str">
        <f>IF(F48='Results - Sort Teams'!$D$2,"TQ",IF(F48='Results - Sort Teams'!$D$3,"TQ",IF(F48='Results - Sort Teams'!$D$4,"TQ",IF(F48='Results - Sort Teams'!$D$5,"TQ",""))))</f>
        <v/>
      </c>
      <c r="N48" s="6"/>
      <c r="O48" s="6"/>
      <c r="P48" s="31" t="str">
        <f>IF(M48="TQ","TQ","IQ")</f>
        <v>IQ</v>
      </c>
      <c r="Q48" s="31" t="str">
        <f>IF(P48="IQ",IF(R48&lt;=R$1,"IQ",""),"")</f>
        <v/>
      </c>
      <c r="R48" s="53">
        <f>COUNTIF(P$2:P48,"IQ")</f>
        <v>29</v>
      </c>
      <c r="S48" t="str">
        <f>IF(L48="IQ",R48,"")</f>
        <v/>
      </c>
      <c r="T48">
        <f>A48</f>
        <v>823</v>
      </c>
      <c r="U48" t="str">
        <f>F48</f>
        <v>LAKE CENTER CHRISTIAN</v>
      </c>
      <c r="V48" t="str">
        <f>VLOOKUP($A:$A,'Export Participants'!$A$1:$AG$49,4,FALSE)</f>
        <v>LYLE MISENER</v>
      </c>
      <c r="W48" t="str">
        <f>VLOOKUP($A:$A,'Export Participants'!$A$1:$AG$49,5,FALSE)</f>
        <v>330-415-2800</v>
      </c>
      <c r="X48" t="str">
        <f>VLOOKUP($A:$A,'Export Participants'!$A$1:$AG$49,6,FALSE)</f>
        <v>lmisener@lccs.com</v>
      </c>
      <c r="Y48" t="str">
        <f>VLOOKUP($A:$A,'Export Participants'!$A$1:$AG$49,7,FALSE)</f>
        <v>ED SMITH</v>
      </c>
      <c r="Z48" t="str">
        <f>VLOOKUP($A:$A,'Export Participants'!$A$1:$AG$49,8,FALSE)</f>
        <v>TIGERS</v>
      </c>
      <c r="AA48" t="str">
        <f>VLOOKUP($A:$A,'Export Participants'!$A$1:$AG$49,9,FALSE)</f>
        <v>ROYAL BLUE AND GOLD</v>
      </c>
      <c r="AB48" s="52" t="str">
        <f>C48</f>
        <v>CALEB</v>
      </c>
      <c r="AC48" s="52" t="str">
        <f>D48</f>
        <v>STIREWALT</v>
      </c>
      <c r="AD48" s="52" t="str">
        <f>E48</f>
        <v>12</v>
      </c>
      <c r="AE48">
        <v>65</v>
      </c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</row>
    <row r="49" spans="1:330" s="24" customFormat="1" x14ac:dyDescent="0.3">
      <c r="A49" s="6">
        <f>'Enter Scores'!$A$24</f>
        <v>340</v>
      </c>
      <c r="B49" s="14">
        <f>RANK(J49, $J$2:$J$129)</f>
        <v>48</v>
      </c>
      <c r="C49" s="23" t="str">
        <f>IF('Enter Scores'!B26="", "", 'Enter Scores'!B26)</f>
        <v>TIM</v>
      </c>
      <c r="D49" s="23" t="str">
        <f>IF('Enter Scores'!C26="", "", 'Enter Scores'!C26)</f>
        <v>SHORT</v>
      </c>
      <c r="E49" s="23" t="str">
        <f>IF('Enter Scores'!D26="", "", 'Enter Scores'!D26)</f>
        <v>12</v>
      </c>
      <c r="F49" s="23" t="str">
        <f>'Enter Scores'!A26</f>
        <v>CANTON CENTRAL CATHOLIC</v>
      </c>
      <c r="G49" s="14">
        <f>'Enter Scores'!E26</f>
        <v>168</v>
      </c>
      <c r="H49" s="14">
        <f>'Enter Scores'!F26</f>
        <v>192</v>
      </c>
      <c r="I49" s="14">
        <f>'Enter Scores'!G26</f>
        <v>113</v>
      </c>
      <c r="J49" s="28">
        <f>IF(C49="", -1, SUM(G49:I49))</f>
        <v>473</v>
      </c>
      <c r="K49" s="77">
        <f>MAX(G49:I49)</f>
        <v>192</v>
      </c>
      <c r="L49" s="63" t="str">
        <f>IF(P49="TQ", "TQ", IF(Q49="IQ","IQ",""))</f>
        <v/>
      </c>
      <c r="M49" s="6" t="str">
        <f>IF(F49='Results - Sort Teams'!$D$2,"TQ",IF(F49='Results - Sort Teams'!$D$3,"TQ",IF(F49='Results - Sort Teams'!$D$4,"TQ",IF(F49='Results - Sort Teams'!$D$5,"TQ",""))))</f>
        <v/>
      </c>
      <c r="N49" s="6"/>
      <c r="O49" s="6"/>
      <c r="P49" s="31" t="str">
        <f>IF(M49="TQ","TQ","IQ")</f>
        <v>IQ</v>
      </c>
      <c r="Q49" s="31" t="str">
        <f>IF(P49="IQ",IF(R49&lt;=R$1,"IQ",""),"")</f>
        <v/>
      </c>
      <c r="R49" s="53">
        <f>COUNTIF(P$2:P49,"IQ")</f>
        <v>30</v>
      </c>
      <c r="S49" t="str">
        <f>IF(L49="IQ",R49,"")</f>
        <v/>
      </c>
      <c r="T49">
        <f>A49</f>
        <v>340</v>
      </c>
      <c r="U49" t="str">
        <f>F49</f>
        <v>CANTON CENTRAL CATHOLIC</v>
      </c>
      <c r="V49" t="str">
        <f>VLOOKUP($A:$A,'Export Participants'!$A$1:$AG$49,4,FALSE)</f>
        <v>TAYLOR DEVAUL</v>
      </c>
      <c r="W49" t="str">
        <f>VLOOKUP($A:$A,'Export Participants'!$A$1:$AG$49,5,FALSE)</f>
        <v>330-949-0290</v>
      </c>
      <c r="X49" t="str">
        <f>VLOOKUP($A:$A,'Export Participants'!$A$1:$AG$49,6,FALSE)</f>
        <v>tsturm1176@yahoo.com</v>
      </c>
      <c r="Y49" t="str">
        <f>VLOOKUP($A:$A,'Export Participants'!$A$1:$AG$49,7,FALSE)</f>
        <v>KRISSY MITTAS</v>
      </c>
      <c r="Z49" t="str">
        <f>VLOOKUP($A:$A,'Export Participants'!$A$1:$AG$49,8,FALSE)</f>
        <v>CRUSADERS</v>
      </c>
      <c r="AA49" t="str">
        <f>VLOOKUP($A:$A,'Export Participants'!$A$1:$AG$49,9,FALSE)</f>
        <v>GREEN AND WHITE</v>
      </c>
      <c r="AB49" s="52" t="str">
        <f>C49</f>
        <v>TIM</v>
      </c>
      <c r="AC49" s="52" t="str">
        <f>D49</f>
        <v>SHORT</v>
      </c>
      <c r="AD49" s="52" t="str">
        <f>E49</f>
        <v>12</v>
      </c>
      <c r="AE49">
        <v>10</v>
      </c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</row>
    <row r="50" spans="1:330" s="24" customFormat="1" x14ac:dyDescent="0.3">
      <c r="A50" s="24">
        <f>'Enter Scores'!$A$126</f>
        <v>630</v>
      </c>
      <c r="B50" s="14">
        <f>RANK(J50, $J$2:$J$129)</f>
        <v>49</v>
      </c>
      <c r="C50" s="23" t="str">
        <f>IF('Enter Scores'!B130="", "", 'Enter Scores'!B130)</f>
        <v>ALEX</v>
      </c>
      <c r="D50" s="23" t="str">
        <f>IF('Enter Scores'!C130="", "", 'Enter Scores'!C130)</f>
        <v>GREENBERG</v>
      </c>
      <c r="E50" s="23" t="str">
        <f>IF('Enter Scores'!D130="", "", 'Enter Scores'!D130)</f>
        <v>11</v>
      </c>
      <c r="F50" s="23" t="str">
        <f>'Enter Scores'!A130</f>
        <v>GARFIELD</v>
      </c>
      <c r="G50" s="14">
        <f>'Enter Scores'!E130</f>
        <v>140</v>
      </c>
      <c r="H50" s="14">
        <f>'Enter Scores'!F130</f>
        <v>175</v>
      </c>
      <c r="I50" s="14">
        <f>'Enter Scores'!G130</f>
        <v>153</v>
      </c>
      <c r="J50" s="28">
        <f>IF(C50="", -1, SUM(G50:I50))</f>
        <v>468</v>
      </c>
      <c r="K50" s="77">
        <f>MAX(G50:I50)</f>
        <v>175</v>
      </c>
      <c r="L50" s="63" t="str">
        <f>IF(P50="TQ", "TQ", IF(Q50="IQ","IQ",""))</f>
        <v/>
      </c>
      <c r="M50" s="6" t="str">
        <f>IF(F50='Results - Sort Teams'!$D$2,"TQ",IF(F50='Results - Sort Teams'!$D$3,"TQ",IF(F50='Results - Sort Teams'!$D$4,"TQ",IF(F50='Results - Sort Teams'!$D$5,"TQ",""))))</f>
        <v/>
      </c>
      <c r="N50" s="6"/>
      <c r="O50" s="6"/>
      <c r="P50" s="31" t="str">
        <f>IF(M50="TQ","TQ","IQ")</f>
        <v>IQ</v>
      </c>
      <c r="Q50" s="31" t="str">
        <f>IF(P50="IQ",IF(R50&lt;=R$1,"IQ",""),"")</f>
        <v/>
      </c>
      <c r="R50" s="53">
        <f>COUNTIF(P$2:P50,"IQ")</f>
        <v>31</v>
      </c>
      <c r="S50" t="str">
        <f>IF(L50="IQ",R50,"")</f>
        <v/>
      </c>
      <c r="T50">
        <f>A50</f>
        <v>630</v>
      </c>
      <c r="U50" t="str">
        <f>F50</f>
        <v>GARFIELD</v>
      </c>
      <c r="V50" t="str">
        <f>VLOOKUP($A:$A,'Export Participants'!$A$1:$AG$49,4,FALSE)</f>
        <v>HOWARD MOORE</v>
      </c>
      <c r="W50" t="str">
        <f>VLOOKUP($A:$A,'Export Participants'!$A$1:$AG$49,5,FALSE)</f>
        <v>440-935-0977</v>
      </c>
      <c r="X50" t="str">
        <f>VLOOKUP($A:$A,'Export Participants'!$A$1:$AG$49,6,FALSE)</f>
        <v>hambone5555@yahoo.com</v>
      </c>
      <c r="Y50" t="str">
        <f>VLOOKUP($A:$A,'Export Participants'!$A$1:$AG$49,7,FALSE)</f>
        <v>JOE BRIGHAM</v>
      </c>
      <c r="Z50" t="str">
        <f>VLOOKUP($A:$A,'Export Participants'!$A$1:$AG$49,8,FALSE)</f>
        <v>G-MEN</v>
      </c>
      <c r="AA50" t="str">
        <f>VLOOKUP($A:$A,'Export Participants'!$A$1:$AG$49,9,FALSE)</f>
        <v>BLACK AND GOLD</v>
      </c>
      <c r="AB50" s="52" t="str">
        <f>C50</f>
        <v>ALEX</v>
      </c>
      <c r="AC50" s="52" t="str">
        <f>D50</f>
        <v>GREENBERG</v>
      </c>
      <c r="AD50" s="52" t="str">
        <f>E50</f>
        <v>11</v>
      </c>
      <c r="AE50">
        <v>60</v>
      </c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</row>
    <row r="51" spans="1:330" s="24" customFormat="1" x14ac:dyDescent="0.3">
      <c r="A51" s="24">
        <f>'Enter Scores'!$A$160</f>
        <v>1281</v>
      </c>
      <c r="B51" s="14">
        <f>RANK(J51, $J$2:$J$129)</f>
        <v>50</v>
      </c>
      <c r="C51" s="23" t="str">
        <f>IF('Enter Scores'!B165="", "", 'Enter Scores'!B165)</f>
        <v>JERIAH</v>
      </c>
      <c r="D51" s="23" t="str">
        <f>IF('Enter Scores'!C165="", "", 'Enter Scores'!C165)</f>
        <v>MILLER</v>
      </c>
      <c r="E51" s="23" t="str">
        <f>IF('Enter Scores'!D165="", "", 'Enter Scores'!D165)</f>
        <v>10</v>
      </c>
      <c r="F51" s="23" t="str">
        <f>'Enter Scores'!A165</f>
        <v>RAVENNA</v>
      </c>
      <c r="G51" s="14">
        <f>'Enter Scores'!E165</f>
        <v>137</v>
      </c>
      <c r="H51" s="14">
        <f>'Enter Scores'!F165</f>
        <v>170</v>
      </c>
      <c r="I51" s="14">
        <f>'Enter Scores'!G165</f>
        <v>158</v>
      </c>
      <c r="J51" s="28">
        <f>IF(C51="", -1, SUM(G51:I51))</f>
        <v>465</v>
      </c>
      <c r="K51" s="77">
        <f>MAX(G51:I51)</f>
        <v>170</v>
      </c>
      <c r="L51" s="63" t="str">
        <f>IF(P51="TQ", "TQ", IF(Q51="IQ","IQ",""))</f>
        <v/>
      </c>
      <c r="M51" s="6" t="str">
        <f>IF(F51='Results - Sort Teams'!$D$2,"TQ",IF(F51='Results - Sort Teams'!$D$3,"TQ",IF(F51='Results - Sort Teams'!$D$4,"TQ",IF(F51='Results - Sort Teams'!$D$5,"TQ",""))))</f>
        <v/>
      </c>
      <c r="N51" s="6"/>
      <c r="O51" s="6"/>
      <c r="P51" s="31" t="str">
        <f>IF(M51="TQ","TQ","IQ")</f>
        <v>IQ</v>
      </c>
      <c r="Q51" s="31" t="str">
        <f>IF(P51="IQ",IF(R51&lt;=R$1,"IQ",""),"")</f>
        <v/>
      </c>
      <c r="R51" s="53">
        <f>COUNTIF(P$2:P51,"IQ")</f>
        <v>32</v>
      </c>
      <c r="S51" t="str">
        <f>IF(L51="IQ",R51,"")</f>
        <v/>
      </c>
      <c r="T51">
        <f>A51</f>
        <v>1281</v>
      </c>
      <c r="U51" t="str">
        <f>F51</f>
        <v>RAVENNA</v>
      </c>
      <c r="V51" t="str">
        <f>VLOOKUP($A:$A,'Export Participants'!$A$1:$AG$49,4,FALSE)</f>
        <v>KELLY CHAMP</v>
      </c>
      <c r="W51" t="str">
        <f>VLOOKUP($A:$A,'Export Participants'!$A$1:$AG$49,5,FALSE)</f>
        <v>330-281-8898</v>
      </c>
      <c r="X51" t="str">
        <f>VLOOKUP($A:$A,'Export Participants'!$A$1:$AG$49,6,FALSE)</f>
        <v>kelly.champ@ravennaschools.us</v>
      </c>
      <c r="Y51" t="str">
        <f>VLOOKUP($A:$A,'Export Participants'!$A$1:$AG$49,7,FALSE)</f>
        <v>DJ MADDEN</v>
      </c>
      <c r="Z51" t="str">
        <f>VLOOKUP($A:$A,'Export Participants'!$A$1:$AG$49,8,FALSE)</f>
        <v>RAVENS</v>
      </c>
      <c r="AA51" t="str">
        <f>VLOOKUP($A:$A,'Export Participants'!$A$1:$AG$49,9,FALSE)</f>
        <v>ROYAL BLUE, RED AND WHITE</v>
      </c>
      <c r="AB51" s="52" t="str">
        <f>C51</f>
        <v>JERIAH</v>
      </c>
      <c r="AC51" s="52" t="str">
        <f>D51</f>
        <v>MILLER</v>
      </c>
      <c r="AD51" s="52" t="str">
        <f>E51</f>
        <v>10</v>
      </c>
      <c r="AE51">
        <v>77</v>
      </c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</row>
    <row r="52" spans="1:330" s="24" customFormat="1" x14ac:dyDescent="0.3">
      <c r="A52" s="24">
        <f>'Enter Scores'!$A$92</f>
        <v>488</v>
      </c>
      <c r="B52" s="14">
        <f>RANK(J52, $J$2:$J$129)</f>
        <v>51</v>
      </c>
      <c r="C52" s="23" t="str">
        <f>IF('Enter Scores'!B96="", "", 'Enter Scores'!B96)</f>
        <v>JAMES</v>
      </c>
      <c r="D52" s="23" t="str">
        <f>IF('Enter Scores'!C96="", "", 'Enter Scores'!C96)</f>
        <v>STUBBLEFIELD</v>
      </c>
      <c r="E52" s="23" t="str">
        <f>IF('Enter Scores'!D96="", "", 'Enter Scores'!D96)</f>
        <v>10</v>
      </c>
      <c r="F52" s="23" t="str">
        <f>'Enter Scores'!A96</f>
        <v>EAST CANTON</v>
      </c>
      <c r="G52" s="14">
        <f>'Enter Scores'!E96</f>
        <v>143</v>
      </c>
      <c r="H52" s="14">
        <f>'Enter Scores'!F96</f>
        <v>178</v>
      </c>
      <c r="I52" s="14">
        <f>'Enter Scores'!G96</f>
        <v>140</v>
      </c>
      <c r="J52" s="28">
        <f>IF(C52="", -1, SUM(G52:I52))</f>
        <v>461</v>
      </c>
      <c r="K52" s="77">
        <f>MAX(G52:I52)</f>
        <v>178</v>
      </c>
      <c r="L52" s="63" t="str">
        <f>IF(P52="TQ", "TQ", IF(Q52="IQ","IQ",""))</f>
        <v/>
      </c>
      <c r="M52" s="6" t="str">
        <f>IF(F52='Results - Sort Teams'!$D$2,"TQ",IF(F52='Results - Sort Teams'!$D$3,"TQ",IF(F52='Results - Sort Teams'!$D$4,"TQ",IF(F52='Results - Sort Teams'!$D$5,"TQ",""))))</f>
        <v/>
      </c>
      <c r="N52" s="6"/>
      <c r="O52" s="6"/>
      <c r="P52" s="31" t="str">
        <f>IF(M52="TQ","TQ","IQ")</f>
        <v>IQ</v>
      </c>
      <c r="Q52" s="31" t="str">
        <f>IF(P52="IQ",IF(R52&lt;=R$1,"IQ",""),"")</f>
        <v/>
      </c>
      <c r="R52" s="53">
        <f>COUNTIF(P$2:P52,"IQ")</f>
        <v>33</v>
      </c>
      <c r="S52" t="str">
        <f>IF(L52="IQ",R52,"")</f>
        <v/>
      </c>
      <c r="T52">
        <f>A52</f>
        <v>488</v>
      </c>
      <c r="U52" t="str">
        <f>F52</f>
        <v>EAST CANTON</v>
      </c>
      <c r="V52" t="str">
        <f>VLOOKUP($A:$A,'Export Participants'!$A$1:$AG$49,4,FALSE)</f>
        <v>TODD THOMAS</v>
      </c>
      <c r="W52" t="str">
        <f>VLOOKUP($A:$A,'Export Participants'!$A$1:$AG$49,5,FALSE)</f>
        <v>330-418-2202</v>
      </c>
      <c r="X52" t="str">
        <f>VLOOKUP($A:$A,'Export Participants'!$A$1:$AG$49,6,FALSE)</f>
        <v>ttspeedy@frontier.com</v>
      </c>
      <c r="Y52" t="str">
        <f>VLOOKUP($A:$A,'Export Participants'!$A$1:$AG$49,7,FALSE)</f>
        <v>MARK HUNT</v>
      </c>
      <c r="Z52" t="str">
        <f>VLOOKUP($A:$A,'Export Participants'!$A$1:$AG$49,8,FALSE)</f>
        <v>HORNETS</v>
      </c>
      <c r="AA52" t="str">
        <f>VLOOKUP($A:$A,'Export Participants'!$A$1:$AG$49,9,FALSE)</f>
        <v>BLUE AND GOLD</v>
      </c>
      <c r="AB52" s="52" t="str">
        <f>C52</f>
        <v>JAMES</v>
      </c>
      <c r="AC52" s="52" t="str">
        <f>D52</f>
        <v>STUBBLEFIELD</v>
      </c>
      <c r="AD52" s="52" t="str">
        <f>E52</f>
        <v>10</v>
      </c>
      <c r="AE52">
        <v>44</v>
      </c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</row>
    <row r="53" spans="1:330" s="24" customFormat="1" x14ac:dyDescent="0.3">
      <c r="A53" s="24">
        <f>'Enter Scores'!$A$58</f>
        <v>440</v>
      </c>
      <c r="B53" s="14">
        <f>RANK(J53, $J$2:$J$129)</f>
        <v>51</v>
      </c>
      <c r="C53" s="23" t="str">
        <f>IF('Enter Scores'!B60="", "", 'Enter Scores'!B60)</f>
        <v>CHASE</v>
      </c>
      <c r="D53" s="23" t="str">
        <f>IF('Enter Scores'!C60="", "", 'Enter Scores'!C60)</f>
        <v>THOMPSON</v>
      </c>
      <c r="E53" s="23" t="str">
        <f>IF('Enter Scores'!D60="", "", 'Enter Scores'!D60)</f>
        <v>9</v>
      </c>
      <c r="F53" s="23" t="str">
        <f>'Enter Scores'!A60</f>
        <v>CRESTWOOD</v>
      </c>
      <c r="G53" s="14">
        <f>'Enter Scores'!E60</f>
        <v>139</v>
      </c>
      <c r="H53" s="14">
        <f>'Enter Scores'!F60</f>
        <v>147</v>
      </c>
      <c r="I53" s="14">
        <f>'Enter Scores'!G60</f>
        <v>175</v>
      </c>
      <c r="J53" s="28">
        <f>IF(C53="", -1, SUM(G53:I53))</f>
        <v>461</v>
      </c>
      <c r="K53" s="77">
        <f>MAX(G53:I53)</f>
        <v>175</v>
      </c>
      <c r="L53" s="63" t="str">
        <f>IF(P53="TQ", "TQ", IF(Q53="IQ","IQ",""))</f>
        <v/>
      </c>
      <c r="M53" s="6" t="str">
        <f>IF(F53='Results - Sort Teams'!$D$2,"TQ",IF(F53='Results - Sort Teams'!$D$3,"TQ",IF(F53='Results - Sort Teams'!$D$4,"TQ",IF(F53='Results - Sort Teams'!$D$5,"TQ",""))))</f>
        <v/>
      </c>
      <c r="N53" s="6"/>
      <c r="O53" s="6"/>
      <c r="P53" s="31" t="str">
        <f>IF(M53="TQ","TQ","IQ")</f>
        <v>IQ</v>
      </c>
      <c r="Q53" s="31" t="str">
        <f>IF(P53="IQ",IF(R53&lt;=R$1,"IQ",""),"")</f>
        <v/>
      </c>
      <c r="R53" s="53">
        <f>COUNTIF(P$2:P53,"IQ")</f>
        <v>34</v>
      </c>
      <c r="S53" t="str">
        <f>IF(L53="IQ",R53,"")</f>
        <v/>
      </c>
      <c r="T53">
        <f>A53</f>
        <v>440</v>
      </c>
      <c r="U53" t="str">
        <f>F53</f>
        <v>CRESTWOOD</v>
      </c>
      <c r="V53" t="str">
        <f>VLOOKUP($A:$A,'Export Participants'!$A$1:$AG$49,4,FALSE)</f>
        <v>ADAM HORNER</v>
      </c>
      <c r="W53" t="str">
        <f>VLOOKUP($A:$A,'Export Participants'!$A$1:$AG$49,5,FALSE)</f>
        <v>330-606-2189</v>
      </c>
      <c r="X53" t="str">
        <f>VLOOKUP($A:$A,'Export Participants'!$A$1:$AG$49,6,FALSE)</f>
        <v>horner340@yahoo.com</v>
      </c>
      <c r="Y53" t="str">
        <f>VLOOKUP($A:$A,'Export Participants'!$A$1:$AG$49,7,FALSE)</f>
        <v>ANNETTE THOMPSON</v>
      </c>
      <c r="Z53" t="str">
        <f>VLOOKUP($A:$A,'Export Participants'!$A$1:$AG$49,8,FALSE)</f>
        <v>RED DEVILS</v>
      </c>
      <c r="AA53" t="str">
        <f>VLOOKUP($A:$A,'Export Participants'!$A$1:$AG$49,9,FALSE)</f>
        <v>RED AND GRAY</v>
      </c>
      <c r="AB53" s="52" t="str">
        <f>C53</f>
        <v>CHASE</v>
      </c>
      <c r="AC53" s="52" t="str">
        <f>D53</f>
        <v>THOMPSON</v>
      </c>
      <c r="AD53" s="52" t="str">
        <f>E53</f>
        <v>9</v>
      </c>
      <c r="AE53">
        <v>26</v>
      </c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</row>
    <row r="54" spans="1:330" s="24" customFormat="1" x14ac:dyDescent="0.3">
      <c r="A54" s="24">
        <f>'Enter Scores'!$A$109</f>
        <v>584</v>
      </c>
      <c r="B54" s="14">
        <f>RANK(J54, $J$2:$J$129)</f>
        <v>53</v>
      </c>
      <c r="C54" s="23" t="str">
        <f>IF('Enter Scores'!B114="", "", 'Enter Scores'!B114)</f>
        <v>CALEB</v>
      </c>
      <c r="D54" s="23" t="str">
        <f>IF('Enter Scores'!C114="", "", 'Enter Scores'!C114)</f>
        <v>BRASTINE</v>
      </c>
      <c r="E54" s="23" t="str">
        <f>IF('Enter Scores'!D114="", "", 'Enter Scores'!D114)</f>
        <v>11</v>
      </c>
      <c r="F54" s="23" t="str">
        <f>'Enter Scores'!A114</f>
        <v>FIELD</v>
      </c>
      <c r="G54" s="14">
        <f>'Enter Scores'!E114</f>
        <v>133</v>
      </c>
      <c r="H54" s="14">
        <f>'Enter Scores'!F114</f>
        <v>148</v>
      </c>
      <c r="I54" s="14">
        <f>'Enter Scores'!G114</f>
        <v>168</v>
      </c>
      <c r="J54" s="28">
        <f>IF(C54="", -1, SUM(G54:I54))</f>
        <v>449</v>
      </c>
      <c r="K54" s="77">
        <f>MAX(G54:I54)</f>
        <v>168</v>
      </c>
      <c r="L54" s="63" t="str">
        <f>IF(P54="TQ", "TQ", IF(Q54="IQ","IQ",""))</f>
        <v/>
      </c>
      <c r="M54" s="6" t="str">
        <f>IF(F54='Results - Sort Teams'!$D$2,"TQ",IF(F54='Results - Sort Teams'!$D$3,"TQ",IF(F54='Results - Sort Teams'!$D$4,"TQ",IF(F54='Results - Sort Teams'!$D$5,"TQ",""))))</f>
        <v/>
      </c>
      <c r="N54" s="6"/>
      <c r="O54" s="6"/>
      <c r="P54" s="31" t="str">
        <f>IF(M54="TQ","TQ","IQ")</f>
        <v>IQ</v>
      </c>
      <c r="Q54" s="31" t="str">
        <f>IF(P54="IQ",IF(R54&lt;=R$1,"IQ",""),"")</f>
        <v/>
      </c>
      <c r="R54" s="53">
        <f>COUNTIF(P$2:P54,"IQ")</f>
        <v>35</v>
      </c>
      <c r="S54" t="str">
        <f>IF(L54="IQ",R54,"")</f>
        <v/>
      </c>
      <c r="T54">
        <f>A54</f>
        <v>584</v>
      </c>
      <c r="U54" t="str">
        <f>F54</f>
        <v>FIELD</v>
      </c>
      <c r="V54" t="str">
        <f>VLOOKUP($A:$A,'Export Participants'!$A$1:$AG$49,4,FALSE)</f>
        <v>SCOTT  BOWER</v>
      </c>
      <c r="W54" t="str">
        <f>VLOOKUP($A:$A,'Export Participants'!$A$1:$AG$49,5,FALSE)</f>
        <v>216-925-2143</v>
      </c>
      <c r="X54" t="str">
        <f>VLOOKUP($A:$A,'Export Participants'!$A$1:$AG$49,6,FALSE)</f>
        <v>scott.bower@fieldlocalschools.org</v>
      </c>
      <c r="Y54" t="str">
        <f>VLOOKUP($A:$A,'Export Participants'!$A$1:$AG$49,7,FALSE)</f>
        <v/>
      </c>
      <c r="Z54" t="str">
        <f>VLOOKUP($A:$A,'Export Participants'!$A$1:$AG$49,8,FALSE)</f>
        <v>FALCONS</v>
      </c>
      <c r="AA54" t="str">
        <f>VLOOKUP($A:$A,'Export Participants'!$A$1:$AG$49,9,FALSE)</f>
        <v>RED AND WHITE</v>
      </c>
      <c r="AB54" s="52" t="str">
        <f>C54</f>
        <v>CALEB</v>
      </c>
      <c r="AC54" s="52" t="str">
        <f>D54</f>
        <v>BRASTINE</v>
      </c>
      <c r="AD54" s="52" t="str">
        <f>E54</f>
        <v>11</v>
      </c>
      <c r="AE54">
        <v>53</v>
      </c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</row>
    <row r="55" spans="1:330" s="24" customFormat="1" x14ac:dyDescent="0.3">
      <c r="A55" s="6">
        <f>'Enter Scores'!$A$7</f>
        <v>274</v>
      </c>
      <c r="B55" s="14">
        <f>RANK(J55, $J$2:$J$129)</f>
        <v>54</v>
      </c>
      <c r="C55" s="23" t="str">
        <f>IF('Enter Scores'!B11="", "", 'Enter Scores'!B11)</f>
        <v>ANTONIO</v>
      </c>
      <c r="D55" s="23" t="str">
        <f>IF('Enter Scores'!C11="", "", 'Enter Scores'!C11)</f>
        <v>JACKSON</v>
      </c>
      <c r="E55" s="23" t="str">
        <f>IF('Enter Scores'!D11="", "", 'Enter Scores'!D11)</f>
        <v>12</v>
      </c>
      <c r="F55" s="23" t="str">
        <f>'Enter Scores'!A11</f>
        <v>BUCHTEL</v>
      </c>
      <c r="G55" s="14">
        <f>'Enter Scores'!E11</f>
        <v>162</v>
      </c>
      <c r="H55" s="14">
        <f>'Enter Scores'!F11</f>
        <v>146</v>
      </c>
      <c r="I55" s="14">
        <f>'Enter Scores'!G11</f>
        <v>135</v>
      </c>
      <c r="J55" s="28">
        <f>IF(C55="", -1, SUM(G55:I55))</f>
        <v>443</v>
      </c>
      <c r="K55" s="77">
        <f>MAX(G55:I55)</f>
        <v>162</v>
      </c>
      <c r="L55" s="63" t="str">
        <f>IF(P55="TQ", "TQ", IF(Q55="IQ","IQ",""))</f>
        <v/>
      </c>
      <c r="M55" s="6" t="str">
        <f>IF(F55='Results - Sort Teams'!$D$2,"TQ",IF(F55='Results - Sort Teams'!$D$3,"TQ",IF(F55='Results - Sort Teams'!$D$4,"TQ",IF(F55='Results - Sort Teams'!$D$5,"TQ",""))))</f>
        <v/>
      </c>
      <c r="N55" s="6"/>
      <c r="O55" s="6"/>
      <c r="P55" s="31" t="str">
        <f>IF(M55="TQ","TQ","IQ")</f>
        <v>IQ</v>
      </c>
      <c r="Q55" s="31" t="str">
        <f>IF(P55="IQ",IF(R55&lt;=R$1,"IQ",""),"")</f>
        <v/>
      </c>
      <c r="R55" s="53">
        <f>COUNTIF(P$2:P55,"IQ")</f>
        <v>36</v>
      </c>
      <c r="S55" t="str">
        <f>IF(L55="IQ",R55,"")</f>
        <v/>
      </c>
      <c r="T55">
        <f>A55</f>
        <v>274</v>
      </c>
      <c r="U55" t="str">
        <f>F55</f>
        <v>BUCHTEL</v>
      </c>
      <c r="V55" t="str">
        <f>VLOOKUP($A:$A,'Export Participants'!$A$1:$AG$49,4,FALSE)</f>
        <v>ANNETTE ECONOMUS</v>
      </c>
      <c r="W55" t="str">
        <f>VLOOKUP($A:$A,'Export Participants'!$A$1:$AG$49,5,FALSE)</f>
        <v>216-408-2023</v>
      </c>
      <c r="X55" t="str">
        <f>VLOOKUP($A:$A,'Export Participants'!$A$1:$AG$49,6,FALSE)</f>
        <v>aeconomu@apslearns.org</v>
      </c>
      <c r="Y55" t="str">
        <f>VLOOKUP($A:$A,'Export Participants'!$A$1:$AG$49,7,FALSE)</f>
        <v/>
      </c>
      <c r="Z55" t="str">
        <f>VLOOKUP($A:$A,'Export Participants'!$A$1:$AG$49,8,FALSE)</f>
        <v>GRIFFINS</v>
      </c>
      <c r="AA55" t="str">
        <f>VLOOKUP($A:$A,'Export Participants'!$A$1:$AG$49,9,FALSE)</f>
        <v>BLACK, WHITE AND RED OR SILVER</v>
      </c>
      <c r="AB55" s="52" t="str">
        <f>C55</f>
        <v>ANTONIO</v>
      </c>
      <c r="AC55" s="52" t="str">
        <f>D55</f>
        <v>JACKSON</v>
      </c>
      <c r="AD55" s="52" t="str">
        <f>E55</f>
        <v>12</v>
      </c>
      <c r="AE55">
        <v>4</v>
      </c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</row>
    <row r="56" spans="1:330" s="24" customFormat="1" x14ac:dyDescent="0.3">
      <c r="A56" s="24">
        <f>'Enter Scores'!$A$92</f>
        <v>488</v>
      </c>
      <c r="B56" s="14">
        <f>RANK(J56, $J$2:$J$129)</f>
        <v>55</v>
      </c>
      <c r="C56" s="23" t="str">
        <f>IF('Enter Scores'!B94="", "", 'Enter Scores'!B94)</f>
        <v>TYLER</v>
      </c>
      <c r="D56" s="23" t="str">
        <f>IF('Enter Scores'!C94="", "", 'Enter Scores'!C94)</f>
        <v>STEIGERWALD</v>
      </c>
      <c r="E56" s="23" t="str">
        <f>IF('Enter Scores'!D94="", "", 'Enter Scores'!D94)</f>
        <v>11</v>
      </c>
      <c r="F56" s="23" t="str">
        <f>'Enter Scores'!A94</f>
        <v>EAST CANTON</v>
      </c>
      <c r="G56" s="14">
        <f>'Enter Scores'!E94</f>
        <v>116</v>
      </c>
      <c r="H56" s="14">
        <f>'Enter Scores'!F94</f>
        <v>149</v>
      </c>
      <c r="I56" s="14">
        <f>'Enter Scores'!G94</f>
        <v>177</v>
      </c>
      <c r="J56" s="28">
        <f>IF(C56="", -1, SUM(G56:I56))</f>
        <v>442</v>
      </c>
      <c r="K56" s="77">
        <f>MAX(G56:I56)</f>
        <v>177</v>
      </c>
      <c r="L56" s="63" t="str">
        <f>IF(P56="TQ", "TQ", IF(Q56="IQ","IQ",""))</f>
        <v/>
      </c>
      <c r="M56" s="6" t="str">
        <f>IF(F56='Results - Sort Teams'!$D$2,"TQ",IF(F56='Results - Sort Teams'!$D$3,"TQ",IF(F56='Results - Sort Teams'!$D$4,"TQ",IF(F56='Results - Sort Teams'!$D$5,"TQ",""))))</f>
        <v/>
      </c>
      <c r="N56" s="6"/>
      <c r="O56" s="6"/>
      <c r="P56" s="31" t="str">
        <f>IF(M56="TQ","TQ","IQ")</f>
        <v>IQ</v>
      </c>
      <c r="Q56" s="31" t="str">
        <f>IF(P56="IQ",IF(R56&lt;=R$1,"IQ",""),"")</f>
        <v/>
      </c>
      <c r="R56" s="53">
        <f>COUNTIF(P$2:P56,"IQ")</f>
        <v>37</v>
      </c>
      <c r="S56" t="str">
        <f>IF(L56="IQ",R56,"")</f>
        <v/>
      </c>
      <c r="T56">
        <f>A56</f>
        <v>488</v>
      </c>
      <c r="U56" t="str">
        <f>F56</f>
        <v>EAST CANTON</v>
      </c>
      <c r="V56" t="str">
        <f>VLOOKUP($A:$A,'Export Participants'!$A$1:$AG$49,4,FALSE)</f>
        <v>TODD THOMAS</v>
      </c>
      <c r="W56" t="str">
        <f>VLOOKUP($A:$A,'Export Participants'!$A$1:$AG$49,5,FALSE)</f>
        <v>330-418-2202</v>
      </c>
      <c r="X56" t="str">
        <f>VLOOKUP($A:$A,'Export Participants'!$A$1:$AG$49,6,FALSE)</f>
        <v>ttspeedy@frontier.com</v>
      </c>
      <c r="Y56" t="str">
        <f>VLOOKUP($A:$A,'Export Participants'!$A$1:$AG$49,7,FALSE)</f>
        <v>MARK HUNT</v>
      </c>
      <c r="Z56" t="str">
        <f>VLOOKUP($A:$A,'Export Participants'!$A$1:$AG$49,8,FALSE)</f>
        <v>HORNETS</v>
      </c>
      <c r="AA56" t="str">
        <f>VLOOKUP($A:$A,'Export Participants'!$A$1:$AG$49,9,FALSE)</f>
        <v>BLUE AND GOLD</v>
      </c>
      <c r="AB56" s="52" t="str">
        <f>C56</f>
        <v>TYLER</v>
      </c>
      <c r="AC56" s="52" t="str">
        <f>D56</f>
        <v>STEIGERWALD</v>
      </c>
      <c r="AD56" s="52" t="str">
        <f>E56</f>
        <v>11</v>
      </c>
      <c r="AE56">
        <v>42</v>
      </c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</row>
    <row r="57" spans="1:330" s="24" customFormat="1" x14ac:dyDescent="0.3">
      <c r="A57" s="24">
        <f>'Enter Scores'!$A$194</f>
        <v>1472</v>
      </c>
      <c r="B57" s="14">
        <f>RANK(J57, $J$2:$J$129)</f>
        <v>56</v>
      </c>
      <c r="C57" s="23" t="str">
        <f>IF('Enter Scores'!B196="", "", 'Enter Scores'!B196)</f>
        <v>GEOFFREY</v>
      </c>
      <c r="D57" s="23" t="str">
        <f>IF('Enter Scores'!C196="", "", 'Enter Scores'!C196)</f>
        <v>BUCKSAR</v>
      </c>
      <c r="E57" s="23" t="str">
        <f>IF('Enter Scores'!D196="", "", 'Enter Scores'!D196)</f>
        <v>12</v>
      </c>
      <c r="F57" s="23" t="str">
        <f>'Enter Scores'!A196</f>
        <v>SPRINGFIELD</v>
      </c>
      <c r="G57" s="14">
        <f>'Enter Scores'!E196</f>
        <v>163</v>
      </c>
      <c r="H57" s="14">
        <f>'Enter Scores'!F196</f>
        <v>128</v>
      </c>
      <c r="I57" s="14">
        <f>'Enter Scores'!G196</f>
        <v>146</v>
      </c>
      <c r="J57" s="28">
        <f>IF(C57="", -1, SUM(G57:I57))</f>
        <v>437</v>
      </c>
      <c r="K57" s="77">
        <f>MAX(G57:I57)</f>
        <v>163</v>
      </c>
      <c r="L57" s="63" t="str">
        <f>IF(P57="TQ", "TQ", IF(Q57="IQ","IQ",""))</f>
        <v>TQ</v>
      </c>
      <c r="M57" s="6" t="str">
        <f>IF(F57='Results - Sort Teams'!$D$2,"TQ",IF(F57='Results - Sort Teams'!$D$3,"TQ",IF(F57='Results - Sort Teams'!$D$4,"TQ",IF(F57='Results - Sort Teams'!$D$5,"TQ",""))))</f>
        <v>TQ</v>
      </c>
      <c r="N57" s="6"/>
      <c r="O57" s="6"/>
      <c r="P57" s="31" t="str">
        <f>IF(M57="TQ","TQ","IQ")</f>
        <v>TQ</v>
      </c>
      <c r="Q57" s="31" t="str">
        <f>IF(P57="IQ",IF(R57&lt;=R$1,"IQ",""),"")</f>
        <v/>
      </c>
      <c r="R57" s="53">
        <f>COUNTIF(P$2:P57,"IQ")</f>
        <v>37</v>
      </c>
      <c r="S57" t="str">
        <f>IF(L57="IQ",R57,"")</f>
        <v/>
      </c>
      <c r="T57">
        <f>A57</f>
        <v>1472</v>
      </c>
      <c r="U57" t="str">
        <f>F57</f>
        <v>SPRINGFIELD</v>
      </c>
      <c r="V57" t="str">
        <f>VLOOKUP($A:$A,'Export Participants'!$A$1:$AG$49,4,FALSE)</f>
        <v>DANA FLOYD</v>
      </c>
      <c r="W57" t="str">
        <f>VLOOKUP($A:$A,'Export Participants'!$A$1:$AG$49,5,FALSE)</f>
        <v>330-524-1495</v>
      </c>
      <c r="X57" t="str">
        <f>VLOOKUP($A:$A,'Export Participants'!$A$1:$AG$49,6,FALSE)</f>
        <v>sp_floyd@springfieldspartans.org</v>
      </c>
      <c r="Y57" t="str">
        <f>VLOOKUP($A:$A,'Export Participants'!$A$1:$AG$49,7,FALSE)</f>
        <v>MICHAEL KEYS</v>
      </c>
      <c r="Z57" t="str">
        <f>VLOOKUP($A:$A,'Export Participants'!$A$1:$AG$49,8,FALSE)</f>
        <v>SPARTANS</v>
      </c>
      <c r="AA57" t="str">
        <f>VLOOKUP($A:$A,'Export Participants'!$A$1:$AG$49,9,FALSE)</f>
        <v>RED AND GRAY</v>
      </c>
      <c r="AB57" s="52" t="str">
        <f>C57</f>
        <v>GEOFFREY</v>
      </c>
      <c r="AC57" s="52" t="str">
        <f>D57</f>
        <v>BUCKSAR</v>
      </c>
      <c r="AD57" s="52" t="str">
        <f>E57</f>
        <v>12</v>
      </c>
      <c r="AE57">
        <v>90</v>
      </c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</row>
    <row r="58" spans="1:330" s="24" customFormat="1" x14ac:dyDescent="0.3">
      <c r="A58" s="24">
        <f>'Enter Scores'!$A$58</f>
        <v>440</v>
      </c>
      <c r="B58" s="14">
        <f>RANK(J58, $J$2:$J$129)</f>
        <v>57</v>
      </c>
      <c r="C58" s="23" t="str">
        <f>IF('Enter Scores'!B62="", "", 'Enter Scores'!B62)</f>
        <v>AARON</v>
      </c>
      <c r="D58" s="23" t="str">
        <f>IF('Enter Scores'!C62="", "", 'Enter Scores'!C62)</f>
        <v>FRANEK</v>
      </c>
      <c r="E58" s="23" t="str">
        <f>IF('Enter Scores'!D62="", "", 'Enter Scores'!D62)</f>
        <v>10</v>
      </c>
      <c r="F58" s="23" t="str">
        <f>'Enter Scores'!A62</f>
        <v>CRESTWOOD</v>
      </c>
      <c r="G58" s="14">
        <f>'Enter Scores'!E62</f>
        <v>145</v>
      </c>
      <c r="H58" s="14">
        <f>'Enter Scores'!F62</f>
        <v>111</v>
      </c>
      <c r="I58" s="14">
        <f>'Enter Scores'!G62</f>
        <v>179</v>
      </c>
      <c r="J58" s="28">
        <f>IF(C58="", -1, SUM(G58:I58))</f>
        <v>435</v>
      </c>
      <c r="K58" s="77">
        <f>MAX(G58:I58)</f>
        <v>179</v>
      </c>
      <c r="L58" s="63" t="str">
        <f>IF(P58="TQ", "TQ", IF(Q58="IQ","IQ",""))</f>
        <v/>
      </c>
      <c r="M58" s="6" t="str">
        <f>IF(F58='Results - Sort Teams'!$D$2,"TQ",IF(F58='Results - Sort Teams'!$D$3,"TQ",IF(F58='Results - Sort Teams'!$D$4,"TQ",IF(F58='Results - Sort Teams'!$D$5,"TQ",""))))</f>
        <v/>
      </c>
      <c r="N58" s="6"/>
      <c r="O58" s="6"/>
      <c r="P58" s="31" t="str">
        <f>IF(M58="TQ","TQ","IQ")</f>
        <v>IQ</v>
      </c>
      <c r="Q58" s="31" t="str">
        <f>IF(P58="IQ",IF(R58&lt;=R$1,"IQ",""),"")</f>
        <v/>
      </c>
      <c r="R58" s="53">
        <f>COUNTIF(P$2:P58,"IQ")</f>
        <v>38</v>
      </c>
      <c r="S58" t="str">
        <f>IF(L58="IQ",R58,"")</f>
        <v/>
      </c>
      <c r="T58">
        <f>A58</f>
        <v>440</v>
      </c>
      <c r="U58" t="str">
        <f>F58</f>
        <v>CRESTWOOD</v>
      </c>
      <c r="V58" t="str">
        <f>VLOOKUP($A:$A,'Export Participants'!$A$1:$AG$49,4,FALSE)</f>
        <v>ADAM HORNER</v>
      </c>
      <c r="W58" t="str">
        <f>VLOOKUP($A:$A,'Export Participants'!$A$1:$AG$49,5,FALSE)</f>
        <v>330-606-2189</v>
      </c>
      <c r="X58" t="str">
        <f>VLOOKUP($A:$A,'Export Participants'!$A$1:$AG$49,6,FALSE)</f>
        <v>horner340@yahoo.com</v>
      </c>
      <c r="Y58" t="str">
        <f>VLOOKUP($A:$A,'Export Participants'!$A$1:$AG$49,7,FALSE)</f>
        <v>ANNETTE THOMPSON</v>
      </c>
      <c r="Z58" t="str">
        <f>VLOOKUP($A:$A,'Export Participants'!$A$1:$AG$49,8,FALSE)</f>
        <v>RED DEVILS</v>
      </c>
      <c r="AA58" t="str">
        <f>VLOOKUP($A:$A,'Export Participants'!$A$1:$AG$49,9,FALSE)</f>
        <v>RED AND GRAY</v>
      </c>
      <c r="AB58" s="52" t="str">
        <f>C58</f>
        <v>AARON</v>
      </c>
      <c r="AC58" s="52" t="str">
        <f>D58</f>
        <v>FRANEK</v>
      </c>
      <c r="AD58" s="52" t="str">
        <f>E58</f>
        <v>10</v>
      </c>
      <c r="AE58">
        <v>28</v>
      </c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</row>
    <row r="59" spans="1:330" s="24" customFormat="1" x14ac:dyDescent="0.3">
      <c r="A59" s="24">
        <f>'Enter Scores'!$A$126</f>
        <v>630</v>
      </c>
      <c r="B59" s="14">
        <f>RANK(J59, $J$2:$J$129)</f>
        <v>58</v>
      </c>
      <c r="C59" s="23" t="str">
        <f>IF('Enter Scores'!B131="", "", 'Enter Scores'!B131)</f>
        <v>JAYDEN</v>
      </c>
      <c r="D59" s="23" t="str">
        <f>IF('Enter Scores'!C131="", "", 'Enter Scores'!C131)</f>
        <v>SAYLOR</v>
      </c>
      <c r="E59" s="23" t="str">
        <f>IF('Enter Scores'!D131="", "", 'Enter Scores'!D131)</f>
        <v>11</v>
      </c>
      <c r="F59" s="23" t="str">
        <f>'Enter Scores'!A131</f>
        <v>GARFIELD</v>
      </c>
      <c r="G59" s="14">
        <f>'Enter Scores'!E131</f>
        <v>148</v>
      </c>
      <c r="H59" s="14">
        <f>'Enter Scores'!F131</f>
        <v>155</v>
      </c>
      <c r="I59" s="14">
        <f>'Enter Scores'!G131</f>
        <v>130</v>
      </c>
      <c r="J59" s="28">
        <f>IF(C59="", -1, SUM(G59:I59))</f>
        <v>433</v>
      </c>
      <c r="K59" s="77">
        <f>MAX(G59:I59)</f>
        <v>155</v>
      </c>
      <c r="L59" s="63" t="str">
        <f>IF(P59="TQ", "TQ", IF(Q59="IQ","IQ",""))</f>
        <v/>
      </c>
      <c r="M59" s="6" t="str">
        <f>IF(F59='Results - Sort Teams'!$D$2,"TQ",IF(F59='Results - Sort Teams'!$D$3,"TQ",IF(F59='Results - Sort Teams'!$D$4,"TQ",IF(F59='Results - Sort Teams'!$D$5,"TQ",""))))</f>
        <v/>
      </c>
      <c r="N59" s="6"/>
      <c r="O59" s="6"/>
      <c r="P59" s="31" t="str">
        <f>IF(M59="TQ","TQ","IQ")</f>
        <v>IQ</v>
      </c>
      <c r="Q59" s="31" t="str">
        <f>IF(P59="IQ",IF(R59&lt;=R$1,"IQ",""),"")</f>
        <v/>
      </c>
      <c r="R59" s="53">
        <f>COUNTIF(P$2:P59,"IQ")</f>
        <v>39</v>
      </c>
      <c r="S59" t="str">
        <f>IF(L59="IQ",R59,"")</f>
        <v/>
      </c>
      <c r="T59">
        <f>A59</f>
        <v>630</v>
      </c>
      <c r="U59" t="str">
        <f>F59</f>
        <v>GARFIELD</v>
      </c>
      <c r="V59" t="str">
        <f>VLOOKUP($A:$A,'Export Participants'!$A$1:$AG$49,4,FALSE)</f>
        <v>HOWARD MOORE</v>
      </c>
      <c r="W59" t="str">
        <f>VLOOKUP($A:$A,'Export Participants'!$A$1:$AG$49,5,FALSE)</f>
        <v>440-935-0977</v>
      </c>
      <c r="X59" t="str">
        <f>VLOOKUP($A:$A,'Export Participants'!$A$1:$AG$49,6,FALSE)</f>
        <v>hambone5555@yahoo.com</v>
      </c>
      <c r="Y59" t="str">
        <f>VLOOKUP($A:$A,'Export Participants'!$A$1:$AG$49,7,FALSE)</f>
        <v>JOE BRIGHAM</v>
      </c>
      <c r="Z59" t="str">
        <f>VLOOKUP($A:$A,'Export Participants'!$A$1:$AG$49,8,FALSE)</f>
        <v>G-MEN</v>
      </c>
      <c r="AA59" t="str">
        <f>VLOOKUP($A:$A,'Export Participants'!$A$1:$AG$49,9,FALSE)</f>
        <v>BLACK AND GOLD</v>
      </c>
      <c r="AB59" s="52" t="str">
        <f>C59</f>
        <v>JAYDEN</v>
      </c>
      <c r="AC59" s="52" t="str">
        <f>D59</f>
        <v>SAYLOR</v>
      </c>
      <c r="AD59" s="52" t="str">
        <f>E59</f>
        <v>11</v>
      </c>
      <c r="AE59">
        <v>61</v>
      </c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</row>
    <row r="60" spans="1:330" s="24" customFormat="1" x14ac:dyDescent="0.3">
      <c r="A60" s="6">
        <f>'Enter Scores'!$A$7</f>
        <v>274</v>
      </c>
      <c r="B60" s="14">
        <f>RANK(J60, $J$2:$J$129)</f>
        <v>59</v>
      </c>
      <c r="C60" s="23" t="str">
        <f>IF('Enter Scores'!B10="", "", 'Enter Scores'!B10)</f>
        <v>QI'ZIAH</v>
      </c>
      <c r="D60" s="23" t="str">
        <f>IF('Enter Scores'!C10="", "", 'Enter Scores'!C10)</f>
        <v>MARKS</v>
      </c>
      <c r="E60" s="23" t="str">
        <f>IF('Enter Scores'!D10="", "", 'Enter Scores'!D10)</f>
        <v>10</v>
      </c>
      <c r="F60" s="23" t="str">
        <f>'Enter Scores'!A10</f>
        <v>BUCHTEL</v>
      </c>
      <c r="G60" s="14">
        <f>'Enter Scores'!E10</f>
        <v>146</v>
      </c>
      <c r="H60" s="14">
        <f>'Enter Scores'!F10</f>
        <v>127</v>
      </c>
      <c r="I60" s="14">
        <f>'Enter Scores'!G10</f>
        <v>149</v>
      </c>
      <c r="J60" s="28">
        <f>IF(C60="", -1, SUM(G60:I60))</f>
        <v>422</v>
      </c>
      <c r="K60" s="77">
        <f>MAX(G60:I60)</f>
        <v>149</v>
      </c>
      <c r="L60" s="63" t="str">
        <f>IF(P60="TQ", "TQ", IF(Q60="IQ","IQ",""))</f>
        <v/>
      </c>
      <c r="M60" s="6" t="str">
        <f>IF(F60='Results - Sort Teams'!$D$2,"TQ",IF(F60='Results - Sort Teams'!$D$3,"TQ",IF(F60='Results - Sort Teams'!$D$4,"TQ",IF(F60='Results - Sort Teams'!$D$5,"TQ",""))))</f>
        <v/>
      </c>
      <c r="N60" s="6"/>
      <c r="O60" s="6"/>
      <c r="P60" s="31" t="str">
        <f>IF(M60="TQ","TQ","IQ")</f>
        <v>IQ</v>
      </c>
      <c r="Q60" s="31" t="str">
        <f>IF(P60="IQ",IF(R60&lt;=R$1,"IQ",""),"")</f>
        <v/>
      </c>
      <c r="R60" s="53">
        <f>COUNTIF(P$2:P60,"IQ")</f>
        <v>40</v>
      </c>
      <c r="S60" t="str">
        <f>IF(L60="IQ",R60,"")</f>
        <v/>
      </c>
      <c r="T60">
        <f>A60</f>
        <v>274</v>
      </c>
      <c r="U60" t="str">
        <f>F60</f>
        <v>BUCHTEL</v>
      </c>
      <c r="V60" t="str">
        <f>VLOOKUP($A:$A,'Export Participants'!$A$1:$AG$49,4,FALSE)</f>
        <v>ANNETTE ECONOMUS</v>
      </c>
      <c r="W60" t="str">
        <f>VLOOKUP($A:$A,'Export Participants'!$A$1:$AG$49,5,FALSE)</f>
        <v>216-408-2023</v>
      </c>
      <c r="X60" t="str">
        <f>VLOOKUP($A:$A,'Export Participants'!$A$1:$AG$49,6,FALSE)</f>
        <v>aeconomu@apslearns.org</v>
      </c>
      <c r="Y60" t="str">
        <f>VLOOKUP($A:$A,'Export Participants'!$A$1:$AG$49,7,FALSE)</f>
        <v/>
      </c>
      <c r="Z60" t="str">
        <f>VLOOKUP($A:$A,'Export Participants'!$A$1:$AG$49,8,FALSE)</f>
        <v>GRIFFINS</v>
      </c>
      <c r="AA60" t="str">
        <f>VLOOKUP($A:$A,'Export Participants'!$A$1:$AG$49,9,FALSE)</f>
        <v>BLACK, WHITE AND RED OR SILVER</v>
      </c>
      <c r="AB60" s="52" t="str">
        <f>C60</f>
        <v>QI'ZIAH</v>
      </c>
      <c r="AC60" s="52" t="str">
        <f>D60</f>
        <v>MARKS</v>
      </c>
      <c r="AD60" s="52" t="str">
        <f>E60</f>
        <v>10</v>
      </c>
      <c r="AE60">
        <v>3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</row>
    <row r="61" spans="1:330" s="24" customFormat="1" x14ac:dyDescent="0.3">
      <c r="A61" s="24">
        <f>'Enter Scores'!$A$58</f>
        <v>440</v>
      </c>
      <c r="B61" s="14">
        <f>RANK(J61, $J$2:$J$129)</f>
        <v>60</v>
      </c>
      <c r="C61" s="23" t="str">
        <f>IF('Enter Scores'!B63="", "", 'Enter Scores'!B63)</f>
        <v>CARTER</v>
      </c>
      <c r="D61" s="23" t="str">
        <f>IF('Enter Scores'!C63="", "", 'Enter Scores'!C63)</f>
        <v>DESATNIK</v>
      </c>
      <c r="E61" s="23" t="str">
        <f>IF('Enter Scores'!D63="", "", 'Enter Scores'!D63)</f>
        <v>10</v>
      </c>
      <c r="F61" s="23" t="str">
        <f>'Enter Scores'!A63</f>
        <v>CRESTWOOD</v>
      </c>
      <c r="G61" s="14">
        <f>'Enter Scores'!E63</f>
        <v>157</v>
      </c>
      <c r="H61" s="14">
        <f>'Enter Scores'!F63</f>
        <v>157</v>
      </c>
      <c r="I61" s="14">
        <f>'Enter Scores'!G63</f>
        <v>74</v>
      </c>
      <c r="J61" s="28">
        <f>IF(C61="", -1, SUM(G61:I61))</f>
        <v>388</v>
      </c>
      <c r="K61" s="77">
        <f>MAX(G61:I61)</f>
        <v>157</v>
      </c>
      <c r="L61" s="63" t="str">
        <f>IF(P61="TQ", "TQ", IF(Q61="IQ","IQ",""))</f>
        <v/>
      </c>
      <c r="M61" s="6" t="str">
        <f>IF(F61='Results - Sort Teams'!$D$2,"TQ",IF(F61='Results - Sort Teams'!$D$3,"TQ",IF(F61='Results - Sort Teams'!$D$4,"TQ",IF(F61='Results - Sort Teams'!$D$5,"TQ",""))))</f>
        <v/>
      </c>
      <c r="N61" s="6"/>
      <c r="O61" s="6"/>
      <c r="P61" s="31" t="str">
        <f>IF(M61="TQ","TQ","IQ")</f>
        <v>IQ</v>
      </c>
      <c r="Q61" s="31" t="str">
        <f>IF(P61="IQ",IF(R61&lt;=R$1,"IQ",""),"")</f>
        <v/>
      </c>
      <c r="R61" s="53">
        <f>COUNTIF(P$2:P61,"IQ")</f>
        <v>41</v>
      </c>
      <c r="S61" t="str">
        <f>IF(L61="IQ",R61,"")</f>
        <v/>
      </c>
      <c r="T61">
        <f>A61</f>
        <v>440</v>
      </c>
      <c r="U61" t="str">
        <f>F61</f>
        <v>CRESTWOOD</v>
      </c>
      <c r="V61" t="str">
        <f>VLOOKUP($A:$A,'Export Participants'!$A$1:$AG$49,4,FALSE)</f>
        <v>ADAM HORNER</v>
      </c>
      <c r="W61" t="str">
        <f>VLOOKUP($A:$A,'Export Participants'!$A$1:$AG$49,5,FALSE)</f>
        <v>330-606-2189</v>
      </c>
      <c r="X61" t="str">
        <f>VLOOKUP($A:$A,'Export Participants'!$A$1:$AG$49,6,FALSE)</f>
        <v>horner340@yahoo.com</v>
      </c>
      <c r="Y61" t="str">
        <f>VLOOKUP($A:$A,'Export Participants'!$A$1:$AG$49,7,FALSE)</f>
        <v>ANNETTE THOMPSON</v>
      </c>
      <c r="Z61" t="str">
        <f>VLOOKUP($A:$A,'Export Participants'!$A$1:$AG$49,8,FALSE)</f>
        <v>RED DEVILS</v>
      </c>
      <c r="AA61" t="str">
        <f>VLOOKUP($A:$A,'Export Participants'!$A$1:$AG$49,9,FALSE)</f>
        <v>RED AND GRAY</v>
      </c>
      <c r="AB61" s="52" t="str">
        <f>C61</f>
        <v>CARTER</v>
      </c>
      <c r="AC61" s="52" t="str">
        <f>D61</f>
        <v>DESATNIK</v>
      </c>
      <c r="AD61" s="52" t="str">
        <f>E61</f>
        <v>10</v>
      </c>
      <c r="AE61">
        <v>29</v>
      </c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</row>
    <row r="62" spans="1:330" s="24" customFormat="1" x14ac:dyDescent="0.3">
      <c r="A62" s="6">
        <f>'Enter Scores'!$A$7</f>
        <v>274</v>
      </c>
      <c r="B62" s="14">
        <f>RANK(J62, $J$2:$J$129)</f>
        <v>61</v>
      </c>
      <c r="C62" s="23" t="str">
        <f>IF('Enter Scores'!B8="", "", 'Enter Scores'!B8)</f>
        <v>JERRELL</v>
      </c>
      <c r="D62" s="23" t="str">
        <f>IF('Enter Scores'!C8="", "", 'Enter Scores'!C8)</f>
        <v>JAMES</v>
      </c>
      <c r="E62" s="23" t="str">
        <f>IF('Enter Scores'!D8="", "", 'Enter Scores'!D8)</f>
        <v>10</v>
      </c>
      <c r="F62" s="23" t="str">
        <f>'Enter Scores'!A8</f>
        <v>BUCHTEL</v>
      </c>
      <c r="G62" s="14">
        <f>'Enter Scores'!E8</f>
        <v>151</v>
      </c>
      <c r="H62" s="14">
        <f>'Enter Scores'!F8</f>
        <v>93</v>
      </c>
      <c r="I62" s="14">
        <f>'Enter Scores'!G8</f>
        <v>125</v>
      </c>
      <c r="J62" s="28">
        <f>IF(C62="", -1, SUM(G62:I62))</f>
        <v>369</v>
      </c>
      <c r="K62" s="77">
        <f>MAX(G62:I62)</f>
        <v>151</v>
      </c>
      <c r="L62" s="63" t="str">
        <f>IF(P62="TQ", "TQ", IF(Q62="IQ","IQ",""))</f>
        <v/>
      </c>
      <c r="M62" s="6" t="str">
        <f>IF(F62='Results - Sort Teams'!$D$2,"TQ",IF(F62='Results - Sort Teams'!$D$3,"TQ",IF(F62='Results - Sort Teams'!$D$4,"TQ",IF(F62='Results - Sort Teams'!$D$5,"TQ",""))))</f>
        <v/>
      </c>
      <c r="N62" s="6"/>
      <c r="O62" s="6"/>
      <c r="P62" s="31" t="str">
        <f>IF(M62="TQ","TQ","IQ")</f>
        <v>IQ</v>
      </c>
      <c r="Q62" s="31" t="str">
        <f>IF(P62="IQ",IF(R62&lt;=R$1,"IQ",""),"")</f>
        <v/>
      </c>
      <c r="R62" s="53">
        <f>COUNTIF(P$2:P62,"IQ")</f>
        <v>42</v>
      </c>
      <c r="S62" t="str">
        <f>IF(L62="IQ",R62,"")</f>
        <v/>
      </c>
      <c r="T62">
        <f>A62</f>
        <v>274</v>
      </c>
      <c r="U62" t="str">
        <f>F62</f>
        <v>BUCHTEL</v>
      </c>
      <c r="V62" t="str">
        <f>VLOOKUP($A:$A,'Export Participants'!$A$1:$AG$49,4,FALSE)</f>
        <v>ANNETTE ECONOMUS</v>
      </c>
      <c r="W62" t="str">
        <f>VLOOKUP($A:$A,'Export Participants'!$A$1:$AG$49,5,FALSE)</f>
        <v>216-408-2023</v>
      </c>
      <c r="X62" t="str">
        <f>VLOOKUP($A:$A,'Export Participants'!$A$1:$AG$49,6,FALSE)</f>
        <v>aeconomu@apslearns.org</v>
      </c>
      <c r="Y62" t="str">
        <f>VLOOKUP($A:$A,'Export Participants'!$A$1:$AG$49,7,FALSE)</f>
        <v/>
      </c>
      <c r="Z62" t="str">
        <f>VLOOKUP($A:$A,'Export Participants'!$A$1:$AG$49,8,FALSE)</f>
        <v>GRIFFINS</v>
      </c>
      <c r="AA62" t="str">
        <f>VLOOKUP($A:$A,'Export Participants'!$A$1:$AG$49,9,FALSE)</f>
        <v>BLACK, WHITE AND RED OR SILVER</v>
      </c>
      <c r="AB62" s="52" t="str">
        <f>C62</f>
        <v>JERRELL</v>
      </c>
      <c r="AC62" s="52" t="str">
        <f>D62</f>
        <v>JAMES</v>
      </c>
      <c r="AD62" s="52" t="str">
        <f>E62</f>
        <v>10</v>
      </c>
      <c r="AE62">
        <v>1</v>
      </c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</row>
    <row r="63" spans="1:330" s="24" customFormat="1" x14ac:dyDescent="0.3">
      <c r="A63" s="24">
        <f>'Enter Scores'!$A$143</f>
        <v>823</v>
      </c>
      <c r="B63" s="14">
        <f>RANK(J63, $J$2:$J$129)</f>
        <v>62</v>
      </c>
      <c r="C63" s="23" t="str">
        <f>IF('Enter Scores'!B146="", "", 'Enter Scores'!B146)</f>
        <v>CARSON</v>
      </c>
      <c r="D63" s="23" t="str">
        <f>IF('Enter Scores'!C146="", "", 'Enter Scores'!C146)</f>
        <v>EBY</v>
      </c>
      <c r="E63" s="23" t="str">
        <f>IF('Enter Scores'!D146="", "", 'Enter Scores'!D146)</f>
        <v>12</v>
      </c>
      <c r="F63" s="23" t="str">
        <f>'Enter Scores'!A146</f>
        <v>LAKE CENTER CHRISTIAN</v>
      </c>
      <c r="G63" s="14">
        <f>'Enter Scores'!E146</f>
        <v>0</v>
      </c>
      <c r="H63" s="14">
        <f>'Enter Scores'!F146</f>
        <v>168</v>
      </c>
      <c r="I63" s="14">
        <f>'Enter Scores'!G146</f>
        <v>197</v>
      </c>
      <c r="J63" s="28">
        <f>IF(C63="", -1, SUM(G63:I63))</f>
        <v>365</v>
      </c>
      <c r="K63" s="77">
        <f>MAX(G63:I63)</f>
        <v>197</v>
      </c>
      <c r="L63" s="63" t="str">
        <f>IF(P63="TQ", "TQ", IF(Q63="IQ","IQ",""))</f>
        <v/>
      </c>
      <c r="M63" s="6" t="str">
        <f>IF(F63='Results - Sort Teams'!$D$2,"TQ",IF(F63='Results - Sort Teams'!$D$3,"TQ",IF(F63='Results - Sort Teams'!$D$4,"TQ",IF(F63='Results - Sort Teams'!$D$5,"TQ",""))))</f>
        <v/>
      </c>
      <c r="N63" s="6"/>
      <c r="O63" s="6"/>
      <c r="P63" s="31" t="str">
        <f>IF(M63="TQ","TQ","IQ")</f>
        <v>IQ</v>
      </c>
      <c r="Q63" s="31" t="str">
        <f>IF(P63="IQ",IF(R63&lt;=R$1,"IQ",""),"")</f>
        <v/>
      </c>
      <c r="R63" s="53">
        <f>COUNTIF(P$2:P63,"IQ")</f>
        <v>43</v>
      </c>
      <c r="S63" t="str">
        <f>IF(L63="IQ",R63,"")</f>
        <v/>
      </c>
      <c r="T63">
        <f>A63</f>
        <v>823</v>
      </c>
      <c r="U63" t="str">
        <f>F63</f>
        <v>LAKE CENTER CHRISTIAN</v>
      </c>
      <c r="V63" t="str">
        <f>VLOOKUP($A:$A,'Export Participants'!$A$1:$AG$49,4,FALSE)</f>
        <v>LYLE MISENER</v>
      </c>
      <c r="W63" t="str">
        <f>VLOOKUP($A:$A,'Export Participants'!$A$1:$AG$49,5,FALSE)</f>
        <v>330-415-2800</v>
      </c>
      <c r="X63" t="str">
        <f>VLOOKUP($A:$A,'Export Participants'!$A$1:$AG$49,6,FALSE)</f>
        <v>lmisener@lccs.com</v>
      </c>
      <c r="Y63" t="str">
        <f>VLOOKUP($A:$A,'Export Participants'!$A$1:$AG$49,7,FALSE)</f>
        <v>ED SMITH</v>
      </c>
      <c r="Z63" t="str">
        <f>VLOOKUP($A:$A,'Export Participants'!$A$1:$AG$49,8,FALSE)</f>
        <v>TIGERS</v>
      </c>
      <c r="AA63" t="str">
        <f>VLOOKUP($A:$A,'Export Participants'!$A$1:$AG$49,9,FALSE)</f>
        <v>ROYAL BLUE AND GOLD</v>
      </c>
      <c r="AB63" s="52" t="str">
        <f>C63</f>
        <v>CARSON</v>
      </c>
      <c r="AC63" s="52" t="str">
        <f>D63</f>
        <v>EBY</v>
      </c>
      <c r="AD63" s="52" t="str">
        <f>E63</f>
        <v>12</v>
      </c>
      <c r="AE63">
        <v>67</v>
      </c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</row>
    <row r="64" spans="1:330" s="24" customFormat="1" x14ac:dyDescent="0.3">
      <c r="A64" s="24">
        <f>'Enter Scores'!$A$58</f>
        <v>440</v>
      </c>
      <c r="B64" s="14">
        <f>RANK(J64, $J$2:$J$129)</f>
        <v>63</v>
      </c>
      <c r="C64" s="23" t="str">
        <f>IF('Enter Scores'!B61="", "", 'Enter Scores'!B61)</f>
        <v>JAKOB</v>
      </c>
      <c r="D64" s="23" t="str">
        <f>IF('Enter Scores'!C61="", "", 'Enter Scores'!C61)</f>
        <v>TAYLOR</v>
      </c>
      <c r="E64" s="23" t="str">
        <f>IF('Enter Scores'!D61="", "", 'Enter Scores'!D61)</f>
        <v>10</v>
      </c>
      <c r="F64" s="23" t="str">
        <f>'Enter Scores'!A61</f>
        <v>CRESTWOOD</v>
      </c>
      <c r="G64" s="14">
        <f>'Enter Scores'!E61</f>
        <v>127</v>
      </c>
      <c r="H64" s="14">
        <f>'Enter Scores'!F61</f>
        <v>137</v>
      </c>
      <c r="I64" s="14">
        <f>'Enter Scores'!G61</f>
        <v>98</v>
      </c>
      <c r="J64" s="28">
        <f>IF(C64="", -1, SUM(G64:I64))</f>
        <v>362</v>
      </c>
      <c r="K64" s="77">
        <f>MAX(G64:I64)</f>
        <v>137</v>
      </c>
      <c r="L64" s="63" t="str">
        <f>IF(P64="TQ", "TQ", IF(Q64="IQ","IQ",""))</f>
        <v/>
      </c>
      <c r="M64" s="6" t="str">
        <f>IF(F64='Results - Sort Teams'!$D$2,"TQ",IF(F64='Results - Sort Teams'!$D$3,"TQ",IF(F64='Results - Sort Teams'!$D$4,"TQ",IF(F64='Results - Sort Teams'!$D$5,"TQ",""))))</f>
        <v/>
      </c>
      <c r="N64" s="6"/>
      <c r="O64" s="6"/>
      <c r="P64" s="31" t="str">
        <f>IF(M64="TQ","TQ","IQ")</f>
        <v>IQ</v>
      </c>
      <c r="Q64" s="31" t="str">
        <f>IF(P64="IQ",IF(R64&lt;=R$1,"IQ",""),"")</f>
        <v/>
      </c>
      <c r="R64" s="53">
        <f>COUNTIF(P$2:P64,"IQ")</f>
        <v>44</v>
      </c>
      <c r="S64" t="str">
        <f>IF(L64="IQ",R64,"")</f>
        <v/>
      </c>
      <c r="T64">
        <f>A64</f>
        <v>440</v>
      </c>
      <c r="U64" t="str">
        <f>F64</f>
        <v>CRESTWOOD</v>
      </c>
      <c r="V64" t="str">
        <f>VLOOKUP($A:$A,'Export Participants'!$A$1:$AG$49,4,FALSE)</f>
        <v>ADAM HORNER</v>
      </c>
      <c r="W64" t="str">
        <f>VLOOKUP($A:$A,'Export Participants'!$A$1:$AG$49,5,FALSE)</f>
        <v>330-606-2189</v>
      </c>
      <c r="X64" t="str">
        <f>VLOOKUP($A:$A,'Export Participants'!$A$1:$AG$49,6,FALSE)</f>
        <v>horner340@yahoo.com</v>
      </c>
      <c r="Y64" t="str">
        <f>VLOOKUP($A:$A,'Export Participants'!$A$1:$AG$49,7,FALSE)</f>
        <v>ANNETTE THOMPSON</v>
      </c>
      <c r="Z64" t="str">
        <f>VLOOKUP($A:$A,'Export Participants'!$A$1:$AG$49,8,FALSE)</f>
        <v>RED DEVILS</v>
      </c>
      <c r="AA64" t="str">
        <f>VLOOKUP($A:$A,'Export Participants'!$A$1:$AG$49,9,FALSE)</f>
        <v>RED AND GRAY</v>
      </c>
      <c r="AB64" s="52" t="str">
        <f>C64</f>
        <v>JAKOB</v>
      </c>
      <c r="AC64" s="52" t="str">
        <f>D64</f>
        <v>TAYLOR</v>
      </c>
      <c r="AD64" s="52" t="str">
        <f>E64</f>
        <v>10</v>
      </c>
      <c r="AE64">
        <v>27</v>
      </c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</row>
    <row r="65" spans="1:330" s="24" customFormat="1" x14ac:dyDescent="0.3">
      <c r="A65" s="6">
        <f>'Enter Scores'!$A$7</f>
        <v>274</v>
      </c>
      <c r="B65" s="14">
        <f>RANK(J65, $J$2:$J$129)</f>
        <v>64</v>
      </c>
      <c r="C65" s="23" t="str">
        <f>IF('Enter Scores'!B9="", "", 'Enter Scores'!B9)</f>
        <v>JAYLEN</v>
      </c>
      <c r="D65" s="23" t="str">
        <f>IF('Enter Scores'!C9="", "", 'Enter Scores'!C9)</f>
        <v>INGRAM</v>
      </c>
      <c r="E65" s="23" t="str">
        <f>IF('Enter Scores'!D9="", "", 'Enter Scores'!D9)</f>
        <v>10</v>
      </c>
      <c r="F65" s="23" t="str">
        <f>'Enter Scores'!A9</f>
        <v>BUCHTEL</v>
      </c>
      <c r="G65" s="14">
        <f>'Enter Scores'!E9</f>
        <v>134</v>
      </c>
      <c r="H65" s="14">
        <f>'Enter Scores'!F9</f>
        <v>82</v>
      </c>
      <c r="I65" s="14">
        <f>'Enter Scores'!G9</f>
        <v>135</v>
      </c>
      <c r="J65" s="28">
        <f>IF(C65="", -1, SUM(G65:I65))</f>
        <v>351</v>
      </c>
      <c r="K65" s="77">
        <f>MAX(G65:I65)</f>
        <v>135</v>
      </c>
      <c r="L65" s="63" t="str">
        <f>IF(P65="TQ", "TQ", IF(Q65="IQ","IQ",""))</f>
        <v/>
      </c>
      <c r="M65" s="6" t="str">
        <f>IF(F65='Results - Sort Teams'!$D$2,"TQ",IF(F65='Results - Sort Teams'!$D$3,"TQ",IF(F65='Results - Sort Teams'!$D$4,"TQ",IF(F65='Results - Sort Teams'!$D$5,"TQ",""))))</f>
        <v/>
      </c>
      <c r="N65" s="6"/>
      <c r="O65" s="6"/>
      <c r="P65" s="31" t="str">
        <f>IF(M65="TQ","TQ","IQ")</f>
        <v>IQ</v>
      </c>
      <c r="Q65" s="31" t="str">
        <f>IF(P65="IQ",IF(R65&lt;=R$1,"IQ",""),"")</f>
        <v/>
      </c>
      <c r="R65" s="53">
        <f>COUNTIF(P$2:P65,"IQ")</f>
        <v>45</v>
      </c>
      <c r="S65" t="str">
        <f>IF(L65="IQ",R65,"")</f>
        <v/>
      </c>
      <c r="T65">
        <f>A65</f>
        <v>274</v>
      </c>
      <c r="U65" t="str">
        <f>F65</f>
        <v>BUCHTEL</v>
      </c>
      <c r="V65" t="str">
        <f>VLOOKUP($A:$A,'Export Participants'!$A$1:$AG$49,4,FALSE)</f>
        <v>ANNETTE ECONOMUS</v>
      </c>
      <c r="W65" t="str">
        <f>VLOOKUP($A:$A,'Export Participants'!$A$1:$AG$49,5,FALSE)</f>
        <v>216-408-2023</v>
      </c>
      <c r="X65" t="str">
        <f>VLOOKUP($A:$A,'Export Participants'!$A$1:$AG$49,6,FALSE)</f>
        <v>aeconomu@apslearns.org</v>
      </c>
      <c r="Y65" t="str">
        <f>VLOOKUP($A:$A,'Export Participants'!$A$1:$AG$49,7,FALSE)</f>
        <v/>
      </c>
      <c r="Z65" t="str">
        <f>VLOOKUP($A:$A,'Export Participants'!$A$1:$AG$49,8,FALSE)</f>
        <v>GRIFFINS</v>
      </c>
      <c r="AA65" t="str">
        <f>VLOOKUP($A:$A,'Export Participants'!$A$1:$AG$49,9,FALSE)</f>
        <v>BLACK, WHITE AND RED OR SILVER</v>
      </c>
      <c r="AB65" s="52" t="str">
        <f>C65</f>
        <v>JAYLEN</v>
      </c>
      <c r="AC65" s="52" t="str">
        <f>D65</f>
        <v>INGRAM</v>
      </c>
      <c r="AD65" s="52" t="str">
        <f>E65</f>
        <v>10</v>
      </c>
      <c r="AE65">
        <v>2</v>
      </c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</row>
    <row r="66" spans="1:330" s="24" customFormat="1" x14ac:dyDescent="0.3">
      <c r="A66" s="24">
        <f>'Enter Scores'!$A$143</f>
        <v>823</v>
      </c>
      <c r="B66" s="14">
        <f>RANK(J66, $J$2:$J$129)</f>
        <v>65</v>
      </c>
      <c r="C66" s="23" t="str">
        <f>IF('Enter Scores'!B147="", "", 'Enter Scores'!B147)</f>
        <v>LUKE</v>
      </c>
      <c r="D66" s="23" t="str">
        <f>IF('Enter Scores'!C147="", "", 'Enter Scores'!C147)</f>
        <v>YODER</v>
      </c>
      <c r="E66" s="23" t="str">
        <f>IF('Enter Scores'!D147="", "", 'Enter Scores'!D147)</f>
        <v>12</v>
      </c>
      <c r="F66" s="23" t="str">
        <f>'Enter Scores'!A147</f>
        <v>LAKE CENTER CHRISTIAN</v>
      </c>
      <c r="G66" s="14">
        <f>'Enter Scores'!E147</f>
        <v>166</v>
      </c>
      <c r="H66" s="14">
        <f>'Enter Scores'!F147</f>
        <v>168</v>
      </c>
      <c r="I66" s="14">
        <f>'Enter Scores'!G147</f>
        <v>0</v>
      </c>
      <c r="J66" s="28">
        <f>IF(C66="", -1, SUM(G66:I66))</f>
        <v>334</v>
      </c>
      <c r="K66" s="77">
        <f>MAX(G66:I66)</f>
        <v>168</v>
      </c>
      <c r="L66" s="63" t="str">
        <f>IF(P66="TQ", "TQ", IF(Q66="IQ","IQ",""))</f>
        <v/>
      </c>
      <c r="M66" s="6" t="str">
        <f>IF(F66='Results - Sort Teams'!$D$2,"TQ",IF(F66='Results - Sort Teams'!$D$3,"TQ",IF(F66='Results - Sort Teams'!$D$4,"TQ",IF(F66='Results - Sort Teams'!$D$5,"TQ",""))))</f>
        <v/>
      </c>
      <c r="N66" s="6"/>
      <c r="O66" s="6"/>
      <c r="P66" s="31" t="str">
        <f>IF(M66="TQ","TQ","IQ")</f>
        <v>IQ</v>
      </c>
      <c r="Q66" s="31" t="str">
        <f>IF(P66="IQ",IF(R66&lt;=R$1,"IQ",""),"")</f>
        <v/>
      </c>
      <c r="R66" s="53">
        <f>COUNTIF(P$2:P66,"IQ")</f>
        <v>46</v>
      </c>
      <c r="S66" t="str">
        <f>IF(L66="IQ",R66,"")</f>
        <v/>
      </c>
      <c r="T66">
        <f>A66</f>
        <v>823</v>
      </c>
      <c r="U66" t="str">
        <f>F66</f>
        <v>LAKE CENTER CHRISTIAN</v>
      </c>
      <c r="V66" t="str">
        <f>VLOOKUP($A:$A,'Export Participants'!$A$1:$AG$49,4,FALSE)</f>
        <v>LYLE MISENER</v>
      </c>
      <c r="W66" t="str">
        <f>VLOOKUP($A:$A,'Export Participants'!$A$1:$AG$49,5,FALSE)</f>
        <v>330-415-2800</v>
      </c>
      <c r="X66" t="str">
        <f>VLOOKUP($A:$A,'Export Participants'!$A$1:$AG$49,6,FALSE)</f>
        <v>lmisener@lccs.com</v>
      </c>
      <c r="Y66" t="str">
        <f>VLOOKUP($A:$A,'Export Participants'!$A$1:$AG$49,7,FALSE)</f>
        <v>ED SMITH</v>
      </c>
      <c r="Z66" t="str">
        <f>VLOOKUP($A:$A,'Export Participants'!$A$1:$AG$49,8,FALSE)</f>
        <v>TIGERS</v>
      </c>
      <c r="AA66" t="str">
        <f>VLOOKUP($A:$A,'Export Participants'!$A$1:$AG$49,9,FALSE)</f>
        <v>ROYAL BLUE AND GOLD</v>
      </c>
      <c r="AB66" s="52" t="str">
        <f>C66</f>
        <v>LUKE</v>
      </c>
      <c r="AC66" s="52" t="str">
        <f>D66</f>
        <v>YODER</v>
      </c>
      <c r="AD66" s="52" t="str">
        <f>E66</f>
        <v>12</v>
      </c>
      <c r="AE66">
        <v>68</v>
      </c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</row>
    <row r="67" spans="1:330" s="24" customFormat="1" x14ac:dyDescent="0.3">
      <c r="A67" s="24">
        <f>'Enter Scores'!$A$143</f>
        <v>823</v>
      </c>
      <c r="B67" s="14">
        <f>RANK(J67, $J$2:$J$129)</f>
        <v>66</v>
      </c>
      <c r="C67" s="23" t="str">
        <f>IF('Enter Scores'!B145="", "", 'Enter Scores'!B145)</f>
        <v>BRANT</v>
      </c>
      <c r="D67" s="23" t="str">
        <f>IF('Enter Scores'!C145="", "", 'Enter Scores'!C145)</f>
        <v>ROBERTS</v>
      </c>
      <c r="E67" s="23" t="str">
        <f>IF('Enter Scores'!D145="", "", 'Enter Scores'!D145)</f>
        <v>12</v>
      </c>
      <c r="F67" s="23" t="str">
        <f>'Enter Scores'!A145</f>
        <v>LAKE CENTER CHRISTIAN</v>
      </c>
      <c r="G67" s="14">
        <f>'Enter Scores'!E145</f>
        <v>136</v>
      </c>
      <c r="H67" s="14">
        <f>'Enter Scores'!F145</f>
        <v>184</v>
      </c>
      <c r="I67" s="14">
        <f>'Enter Scores'!G145</f>
        <v>0</v>
      </c>
      <c r="J67" s="28">
        <f>IF(C67="", -1, SUM(G67:I67))</f>
        <v>320</v>
      </c>
      <c r="K67" s="77">
        <f>MAX(G67:I67)</f>
        <v>184</v>
      </c>
      <c r="L67" s="63" t="str">
        <f>IF(P67="TQ", "TQ", IF(Q67="IQ","IQ",""))</f>
        <v/>
      </c>
      <c r="M67" s="6" t="str">
        <f>IF(F67='Results - Sort Teams'!$D$2,"TQ",IF(F67='Results - Sort Teams'!$D$3,"TQ",IF(F67='Results - Sort Teams'!$D$4,"TQ",IF(F67='Results - Sort Teams'!$D$5,"TQ",""))))</f>
        <v/>
      </c>
      <c r="N67" s="6"/>
      <c r="O67" s="6"/>
      <c r="P67" s="31" t="str">
        <f>IF(M67="TQ","TQ","IQ")</f>
        <v>IQ</v>
      </c>
      <c r="Q67" s="31" t="str">
        <f>IF(P67="IQ",IF(R67&lt;=R$1,"IQ",""),"")</f>
        <v/>
      </c>
      <c r="R67" s="53">
        <f>COUNTIF(P$2:P67,"IQ")</f>
        <v>47</v>
      </c>
      <c r="S67" t="str">
        <f>IF(L67="IQ",R67,"")</f>
        <v/>
      </c>
      <c r="T67">
        <f>A67</f>
        <v>823</v>
      </c>
      <c r="U67" t="str">
        <f>F67</f>
        <v>LAKE CENTER CHRISTIAN</v>
      </c>
      <c r="V67" t="str">
        <f>VLOOKUP($A:$A,'Export Participants'!$A$1:$AG$49,4,FALSE)</f>
        <v>LYLE MISENER</v>
      </c>
      <c r="W67" t="str">
        <f>VLOOKUP($A:$A,'Export Participants'!$A$1:$AG$49,5,FALSE)</f>
        <v>330-415-2800</v>
      </c>
      <c r="X67" t="str">
        <f>VLOOKUP($A:$A,'Export Participants'!$A$1:$AG$49,6,FALSE)</f>
        <v>lmisener@lccs.com</v>
      </c>
      <c r="Y67" t="str">
        <f>VLOOKUP($A:$A,'Export Participants'!$A$1:$AG$49,7,FALSE)</f>
        <v>ED SMITH</v>
      </c>
      <c r="Z67" t="str">
        <f>VLOOKUP($A:$A,'Export Participants'!$A$1:$AG$49,8,FALSE)</f>
        <v>TIGERS</v>
      </c>
      <c r="AA67" t="str">
        <f>VLOOKUP($A:$A,'Export Participants'!$A$1:$AG$49,9,FALSE)</f>
        <v>ROYAL BLUE AND GOLD</v>
      </c>
      <c r="AB67" s="52" t="str">
        <f>C67</f>
        <v>BRANT</v>
      </c>
      <c r="AC67" s="52" t="str">
        <f>D67</f>
        <v>ROBERTS</v>
      </c>
      <c r="AD67" s="52" t="str">
        <f>E67</f>
        <v>12</v>
      </c>
      <c r="AE67">
        <v>66</v>
      </c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</row>
    <row r="68" spans="1:330" s="24" customFormat="1" x14ac:dyDescent="0.3">
      <c r="A68" s="24">
        <f>'Enter Scores'!$A$75</f>
        <v>448</v>
      </c>
      <c r="B68" s="14">
        <f>RANK(J68, $J$2:$J$129)</f>
        <v>67</v>
      </c>
      <c r="C68" s="23" t="str">
        <f>IF('Enter Scores'!B77="", "", 'Enter Scores'!B77)</f>
        <v>JAMES</v>
      </c>
      <c r="D68" s="23" t="str">
        <f>IF('Enter Scores'!C77="", "", 'Enter Scores'!C77)</f>
        <v>WIGGERS</v>
      </c>
      <c r="E68" s="23" t="str">
        <f>IF('Enter Scores'!D77="", "", 'Enter Scores'!D77)</f>
        <v>10</v>
      </c>
      <c r="F68" s="23" t="str">
        <f>'Enter Scores'!A77</f>
        <v>CUY. VALLEY CHRISTIAN ACAD.</v>
      </c>
      <c r="G68" s="14">
        <f>'Enter Scores'!E77</f>
        <v>164</v>
      </c>
      <c r="H68" s="14">
        <f>'Enter Scores'!F77</f>
        <v>155</v>
      </c>
      <c r="I68" s="14">
        <f>'Enter Scores'!G77</f>
        <v>0</v>
      </c>
      <c r="J68" s="28">
        <f>IF(C68="", -1, SUM(G68:I68))</f>
        <v>319</v>
      </c>
      <c r="K68" s="77">
        <f>MAX(G68:I68)</f>
        <v>164</v>
      </c>
      <c r="L68" s="63" t="str">
        <f>IF(P68="TQ", "TQ", IF(Q68="IQ","IQ",""))</f>
        <v/>
      </c>
      <c r="M68" s="6" t="str">
        <f>IF(F68='Results - Sort Teams'!$D$2,"TQ",IF(F68='Results - Sort Teams'!$D$3,"TQ",IF(F68='Results - Sort Teams'!$D$4,"TQ",IF(F68='Results - Sort Teams'!$D$5,"TQ",""))))</f>
        <v/>
      </c>
      <c r="N68" s="6"/>
      <c r="O68" s="6"/>
      <c r="P68" s="31" t="str">
        <f>IF(M68="TQ","TQ","IQ")</f>
        <v>IQ</v>
      </c>
      <c r="Q68" s="31" t="str">
        <f>IF(P68="IQ",IF(R68&lt;=R$1,"IQ",""),"")</f>
        <v/>
      </c>
      <c r="R68" s="53">
        <f>COUNTIF(P$2:P68,"IQ")</f>
        <v>48</v>
      </c>
      <c r="S68" t="str">
        <f>IF(L68="IQ",R68,"")</f>
        <v/>
      </c>
      <c r="T68">
        <f>A68</f>
        <v>448</v>
      </c>
      <c r="U68" t="str">
        <f>F68</f>
        <v>CUY. VALLEY CHRISTIAN ACAD.</v>
      </c>
      <c r="V68" t="str">
        <f>VLOOKUP($A:$A,'Export Participants'!$A$1:$AG$49,4,FALSE)</f>
        <v>JAMES FISHEL II</v>
      </c>
      <c r="W68" t="str">
        <f>VLOOKUP($A:$A,'Export Participants'!$A$1:$AG$49,5,FALSE)</f>
        <v>330-283-2144</v>
      </c>
      <c r="X68" t="str">
        <f>VLOOKUP($A:$A,'Export Participants'!$A$1:$AG$49,6,FALSE)</f>
        <v>ofishel14@yahoo.com</v>
      </c>
      <c r="Y68" t="str">
        <f>VLOOKUP($A:$A,'Export Participants'!$A$1:$AG$49,7,FALSE)</f>
        <v>JIM FISHEL</v>
      </c>
      <c r="Z68" t="str">
        <f>VLOOKUP($A:$A,'Export Participants'!$A$1:$AG$49,8,FALSE)</f>
        <v>ROYALS</v>
      </c>
      <c r="AA68" t="str">
        <f>VLOOKUP($A:$A,'Export Participants'!$A$1:$AG$49,9,FALSE)</f>
        <v>ROYAL BLUE, WHITE AND BLACK</v>
      </c>
      <c r="AB68" s="52" t="str">
        <f>C68</f>
        <v>JAMES</v>
      </c>
      <c r="AC68" s="52" t="str">
        <f>D68</f>
        <v>WIGGERS</v>
      </c>
      <c r="AD68" s="52" t="str">
        <f>E68</f>
        <v>10</v>
      </c>
      <c r="AE68">
        <v>34</v>
      </c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</row>
    <row r="69" spans="1:330" s="24" customFormat="1" x14ac:dyDescent="0.3">
      <c r="A69" s="24">
        <f>'Enter Scores'!$A$41</f>
        <v>1432</v>
      </c>
      <c r="B69" s="14">
        <f>RANK(J69, $J$2:$J$129)</f>
        <v>68</v>
      </c>
      <c r="C69" s="23" t="str">
        <f>IF('Enter Scores'!B46="", "", 'Enter Scores'!B46)</f>
        <v>XAVIER</v>
      </c>
      <c r="D69" s="23" t="str">
        <f>IF('Enter Scores'!C46="", "", 'Enter Scores'!C46)</f>
        <v>WILLIAMS</v>
      </c>
      <c r="E69" s="23" t="str">
        <f>IF('Enter Scores'!D46="", "", 'Enter Scores'!D46)</f>
        <v>11</v>
      </c>
      <c r="F69" s="23" t="str">
        <f>'Enter Scores'!A46</f>
        <v>CANTON SOUTH</v>
      </c>
      <c r="G69" s="14">
        <f>'Enter Scores'!E46</f>
        <v>109</v>
      </c>
      <c r="H69" s="14">
        <f>'Enter Scores'!F46</f>
        <v>100</v>
      </c>
      <c r="I69" s="14">
        <f>'Enter Scores'!G46</f>
        <v>106</v>
      </c>
      <c r="J69" s="28">
        <f>IF(C69="", -1, SUM(G69:I69))</f>
        <v>315</v>
      </c>
      <c r="K69" s="77">
        <f>MAX(G69:I69)</f>
        <v>109</v>
      </c>
      <c r="L69" s="63" t="str">
        <f>IF(P69="TQ", "TQ", IF(Q69="IQ","IQ",""))</f>
        <v/>
      </c>
      <c r="M69" s="6" t="str">
        <f>IF(F69='Results - Sort Teams'!$D$2,"TQ",IF(F69='Results - Sort Teams'!$D$3,"TQ",IF(F69='Results - Sort Teams'!$D$4,"TQ",IF(F69='Results - Sort Teams'!$D$5,"TQ",""))))</f>
        <v/>
      </c>
      <c r="N69" s="6"/>
      <c r="O69" s="6"/>
      <c r="P69" s="31" t="str">
        <f>IF(M69="TQ","TQ","IQ")</f>
        <v>IQ</v>
      </c>
      <c r="Q69" s="31" t="str">
        <f>IF(P69="IQ",IF(R69&lt;=R$1,"IQ",""),"")</f>
        <v/>
      </c>
      <c r="R69" s="53">
        <f>COUNTIF(P$2:P69,"IQ")</f>
        <v>49</v>
      </c>
      <c r="S69" t="str">
        <f>IF(L69="IQ",R69,"")</f>
        <v/>
      </c>
      <c r="T69">
        <f>A69</f>
        <v>1432</v>
      </c>
      <c r="U69" t="str">
        <f>F69</f>
        <v>CANTON SOUTH</v>
      </c>
      <c r="V69" t="str">
        <f>VLOOKUP($A:$A,'Export Participants'!$A$1:$AG$49,4,FALSE)</f>
        <v>BRIAN  GATES</v>
      </c>
      <c r="W69" t="str">
        <f>VLOOKUP($A:$A,'Export Participants'!$A$1:$AG$49,5,FALSE)</f>
        <v>330-324-6025</v>
      </c>
      <c r="X69" t="str">
        <f>VLOOKUP($A:$A,'Export Participants'!$A$1:$AG$49,6,FALSE)</f>
        <v>bgates300csb@gmail.com</v>
      </c>
      <c r="Y69" t="str">
        <f>VLOOKUP($A:$A,'Export Participants'!$A$1:$AG$49,7,FALSE)</f>
        <v>JEREMY NOLL</v>
      </c>
      <c r="Z69" t="str">
        <f>VLOOKUP($A:$A,'Export Participants'!$A$1:$AG$49,8,FALSE)</f>
        <v>WILDCATS</v>
      </c>
      <c r="AA69" t="str">
        <f>VLOOKUP($A:$A,'Export Participants'!$A$1:$AG$49,9,FALSE)</f>
        <v>RED AND GRAY</v>
      </c>
      <c r="AB69" s="52" t="str">
        <f>C69</f>
        <v>XAVIER</v>
      </c>
      <c r="AC69" s="52" t="str">
        <f>D69</f>
        <v>WILLIAMS</v>
      </c>
      <c r="AD69" s="52" t="str">
        <f>E69</f>
        <v>11</v>
      </c>
      <c r="AE69">
        <v>21</v>
      </c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</row>
    <row r="70" spans="1:330" s="24" customFormat="1" x14ac:dyDescent="0.3">
      <c r="A70" s="24">
        <f>'Enter Scores'!$A$160</f>
        <v>1281</v>
      </c>
      <c r="B70" s="14">
        <f>RANK(J70, $J$2:$J$129)</f>
        <v>69</v>
      </c>
      <c r="C70" s="23" t="str">
        <f>IF('Enter Scores'!B167="", "", 'Enter Scores'!B167)</f>
        <v>JOSEPH</v>
      </c>
      <c r="D70" s="23" t="str">
        <f>IF('Enter Scores'!C167="", "", 'Enter Scores'!C167)</f>
        <v>SMITH</v>
      </c>
      <c r="E70" s="23" t="str">
        <f>IF('Enter Scores'!D167="", "", 'Enter Scores'!D167)</f>
        <v>10</v>
      </c>
      <c r="F70" s="23" t="str">
        <f>'Enter Scores'!A167</f>
        <v>RAVENNA</v>
      </c>
      <c r="G70" s="14">
        <f>'Enter Scores'!E167</f>
        <v>150</v>
      </c>
      <c r="H70" s="14">
        <f>'Enter Scores'!F167</f>
        <v>0</v>
      </c>
      <c r="I70" s="14">
        <f>'Enter Scores'!G167</f>
        <v>160</v>
      </c>
      <c r="J70" s="28">
        <f>IF(C70="", -1, SUM(G70:I70))</f>
        <v>310</v>
      </c>
      <c r="K70" s="77">
        <f>MAX(G70:I70)</f>
        <v>160</v>
      </c>
      <c r="L70" s="63" t="str">
        <f>IF(P70="TQ", "TQ", IF(Q70="IQ","IQ",""))</f>
        <v/>
      </c>
      <c r="M70" s="6" t="str">
        <f>IF(F70='Results - Sort Teams'!$D$2,"TQ",IF(F70='Results - Sort Teams'!$D$3,"TQ",IF(F70='Results - Sort Teams'!$D$4,"TQ",IF(F70='Results - Sort Teams'!$D$5,"TQ",""))))</f>
        <v/>
      </c>
      <c r="N70" s="6"/>
      <c r="O70" s="6"/>
      <c r="P70" s="31" t="str">
        <f>IF(M70="TQ","TQ","IQ")</f>
        <v>IQ</v>
      </c>
      <c r="Q70" s="31" t="str">
        <f>IF(P70="IQ",IF(R70&lt;=R$1,"IQ",""),"")</f>
        <v/>
      </c>
      <c r="R70" s="53">
        <f>COUNTIF(P$2:P70,"IQ")</f>
        <v>50</v>
      </c>
      <c r="S70" t="str">
        <f>IF(L70="IQ",R70,"")</f>
        <v/>
      </c>
      <c r="T70">
        <f>A70</f>
        <v>1281</v>
      </c>
      <c r="U70" t="str">
        <f>F70</f>
        <v>RAVENNA</v>
      </c>
      <c r="V70" t="str">
        <f>VLOOKUP($A:$A,'Export Participants'!$A$1:$AG$49,4,FALSE)</f>
        <v>KELLY CHAMP</v>
      </c>
      <c r="W70" t="str">
        <f>VLOOKUP($A:$A,'Export Participants'!$A$1:$AG$49,5,FALSE)</f>
        <v>330-281-8898</v>
      </c>
      <c r="X70" t="str">
        <f>VLOOKUP($A:$A,'Export Participants'!$A$1:$AG$49,6,FALSE)</f>
        <v>kelly.champ@ravennaschools.us</v>
      </c>
      <c r="Y70" t="str">
        <f>VLOOKUP($A:$A,'Export Participants'!$A$1:$AG$49,7,FALSE)</f>
        <v>DJ MADDEN</v>
      </c>
      <c r="Z70" t="str">
        <f>VLOOKUP($A:$A,'Export Participants'!$A$1:$AG$49,8,FALSE)</f>
        <v>RAVENS</v>
      </c>
      <c r="AA70" t="str">
        <f>VLOOKUP($A:$A,'Export Participants'!$A$1:$AG$49,9,FALSE)</f>
        <v>ROYAL BLUE, RED AND WHITE</v>
      </c>
      <c r="AB70" s="52" t="str">
        <f>C70</f>
        <v>JOSEPH</v>
      </c>
      <c r="AC70" s="52" t="str">
        <f>D70</f>
        <v>SMITH</v>
      </c>
      <c r="AD70" s="52" t="str">
        <f>E70</f>
        <v>10</v>
      </c>
      <c r="AE70">
        <v>79</v>
      </c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</row>
    <row r="71" spans="1:330" s="24" customFormat="1" x14ac:dyDescent="0.3">
      <c r="A71" s="24">
        <f>'Enter Scores'!$A$58</f>
        <v>440</v>
      </c>
      <c r="B71" s="14">
        <f>RANK(J71, $J$2:$J$129)</f>
        <v>70</v>
      </c>
      <c r="C71" s="23" t="str">
        <f>IF('Enter Scores'!B59="", "", 'Enter Scores'!B59)</f>
        <v>KALEB</v>
      </c>
      <c r="D71" s="23" t="str">
        <f>IF('Enter Scores'!C59="", "", 'Enter Scores'!C59)</f>
        <v>MARTIN</v>
      </c>
      <c r="E71" s="23" t="str">
        <f>IF('Enter Scores'!D59="", "", 'Enter Scores'!D59)</f>
        <v>10</v>
      </c>
      <c r="F71" s="23" t="str">
        <f>'Enter Scores'!A59</f>
        <v>CRESTWOOD</v>
      </c>
      <c r="G71" s="14">
        <f>'Enter Scores'!E59</f>
        <v>89</v>
      </c>
      <c r="H71" s="14">
        <f>'Enter Scores'!F59</f>
        <v>80</v>
      </c>
      <c r="I71" s="14">
        <f>'Enter Scores'!G59</f>
        <v>100</v>
      </c>
      <c r="J71" s="28">
        <f>IF(C71="", -1, SUM(G71:I71))</f>
        <v>269</v>
      </c>
      <c r="K71" s="77">
        <f>MAX(G71:I71)</f>
        <v>100</v>
      </c>
      <c r="L71" s="63" t="str">
        <f>IF(P71="TQ", "TQ", IF(Q71="IQ","IQ",""))</f>
        <v/>
      </c>
      <c r="M71" s="6" t="str">
        <f>IF(F71='Results - Sort Teams'!$D$2,"TQ",IF(F71='Results - Sort Teams'!$D$3,"TQ",IF(F71='Results - Sort Teams'!$D$4,"TQ",IF(F71='Results - Sort Teams'!$D$5,"TQ",""))))</f>
        <v/>
      </c>
      <c r="N71" s="6"/>
      <c r="O71" s="6"/>
      <c r="P71" s="31" t="str">
        <f>IF(M71="TQ","TQ","IQ")</f>
        <v>IQ</v>
      </c>
      <c r="Q71" s="31" t="str">
        <f>IF(P71="IQ",IF(R71&lt;=R$1,"IQ",""),"")</f>
        <v/>
      </c>
      <c r="R71" s="53">
        <f>COUNTIF(P$2:P71,"IQ")</f>
        <v>51</v>
      </c>
      <c r="S71" t="str">
        <f>IF(L71="IQ",R71,"")</f>
        <v/>
      </c>
      <c r="T71">
        <f>A71</f>
        <v>440</v>
      </c>
      <c r="U71" t="str">
        <f>F71</f>
        <v>CRESTWOOD</v>
      </c>
      <c r="V71" t="str">
        <f>VLOOKUP($A:$A,'Export Participants'!$A$1:$AG$49,4,FALSE)</f>
        <v>ADAM HORNER</v>
      </c>
      <c r="W71" t="str">
        <f>VLOOKUP($A:$A,'Export Participants'!$A$1:$AG$49,5,FALSE)</f>
        <v>330-606-2189</v>
      </c>
      <c r="X71" t="str">
        <f>VLOOKUP($A:$A,'Export Participants'!$A$1:$AG$49,6,FALSE)</f>
        <v>horner340@yahoo.com</v>
      </c>
      <c r="Y71" t="str">
        <f>VLOOKUP($A:$A,'Export Participants'!$A$1:$AG$49,7,FALSE)</f>
        <v>ANNETTE THOMPSON</v>
      </c>
      <c r="Z71" t="str">
        <f>VLOOKUP($A:$A,'Export Participants'!$A$1:$AG$49,8,FALSE)</f>
        <v>RED DEVILS</v>
      </c>
      <c r="AA71" t="str">
        <f>VLOOKUP($A:$A,'Export Participants'!$A$1:$AG$49,9,FALSE)</f>
        <v>RED AND GRAY</v>
      </c>
      <c r="AB71" s="52" t="str">
        <f>C71</f>
        <v>KALEB</v>
      </c>
      <c r="AC71" s="52" t="str">
        <f>D71</f>
        <v>MARTIN</v>
      </c>
      <c r="AD71" s="52" t="str">
        <f>E71</f>
        <v>10</v>
      </c>
      <c r="AE71">
        <v>25</v>
      </c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</row>
    <row r="72" spans="1:330" s="24" customFormat="1" x14ac:dyDescent="0.3">
      <c r="A72" s="24">
        <f>'Enter Scores'!$A$92</f>
        <v>488</v>
      </c>
      <c r="B72" s="14">
        <f>RANK(J72, $J$2:$J$129)</f>
        <v>71</v>
      </c>
      <c r="C72" s="23" t="str">
        <f>IF('Enter Scores'!B93="", "", 'Enter Scores'!B93)</f>
        <v>ZAIDEN</v>
      </c>
      <c r="D72" s="23" t="str">
        <f>IF('Enter Scores'!C93="", "", 'Enter Scores'!C93)</f>
        <v>SHERROD</v>
      </c>
      <c r="E72" s="23" t="str">
        <f>IF('Enter Scores'!D93="", "", 'Enter Scores'!D93)</f>
        <v>11</v>
      </c>
      <c r="F72" s="23" t="str">
        <f>'Enter Scores'!A93</f>
        <v>EAST CANTON</v>
      </c>
      <c r="G72" s="14">
        <f>'Enter Scores'!E93</f>
        <v>131</v>
      </c>
      <c r="H72" s="14">
        <f>'Enter Scores'!F93</f>
        <v>134</v>
      </c>
      <c r="I72" s="14">
        <f>'Enter Scores'!G93</f>
        <v>0</v>
      </c>
      <c r="J72" s="28">
        <f>IF(C72="", -1, SUM(G72:I72))</f>
        <v>265</v>
      </c>
      <c r="K72" s="77">
        <f>MAX(G72:I72)</f>
        <v>134</v>
      </c>
      <c r="L72" s="63" t="str">
        <f>IF(P72="TQ", "TQ", IF(Q72="IQ","IQ",""))</f>
        <v/>
      </c>
      <c r="M72" s="6" t="str">
        <f>IF(F72='Results - Sort Teams'!$D$2,"TQ",IF(F72='Results - Sort Teams'!$D$3,"TQ",IF(F72='Results - Sort Teams'!$D$4,"TQ",IF(F72='Results - Sort Teams'!$D$5,"TQ",""))))</f>
        <v/>
      </c>
      <c r="N72" s="6"/>
      <c r="O72" s="6"/>
      <c r="P72" s="31" t="str">
        <f>IF(M72="TQ","TQ","IQ")</f>
        <v>IQ</v>
      </c>
      <c r="Q72" s="31" t="str">
        <f>IF(P72="IQ",IF(R72&lt;=R$1,"IQ",""),"")</f>
        <v/>
      </c>
      <c r="R72" s="53">
        <f>COUNTIF(P$2:P72,"IQ")</f>
        <v>52</v>
      </c>
      <c r="S72" t="str">
        <f>IF(L72="IQ",R72,"")</f>
        <v/>
      </c>
      <c r="T72">
        <f>A72</f>
        <v>488</v>
      </c>
      <c r="U72" t="str">
        <f>F72</f>
        <v>EAST CANTON</v>
      </c>
      <c r="V72" t="str">
        <f>VLOOKUP($A:$A,'Export Participants'!$A$1:$AG$49,4,FALSE)</f>
        <v>TODD THOMAS</v>
      </c>
      <c r="W72" t="str">
        <f>VLOOKUP($A:$A,'Export Participants'!$A$1:$AG$49,5,FALSE)</f>
        <v>330-418-2202</v>
      </c>
      <c r="X72" t="str">
        <f>VLOOKUP($A:$A,'Export Participants'!$A$1:$AG$49,6,FALSE)</f>
        <v>ttspeedy@frontier.com</v>
      </c>
      <c r="Y72" t="str">
        <f>VLOOKUP($A:$A,'Export Participants'!$A$1:$AG$49,7,FALSE)</f>
        <v>MARK HUNT</v>
      </c>
      <c r="Z72" t="str">
        <f>VLOOKUP($A:$A,'Export Participants'!$A$1:$AG$49,8,FALSE)</f>
        <v>HORNETS</v>
      </c>
      <c r="AA72" t="str">
        <f>VLOOKUP($A:$A,'Export Participants'!$A$1:$AG$49,9,FALSE)</f>
        <v>BLUE AND GOLD</v>
      </c>
      <c r="AB72" s="52" t="str">
        <f>C72</f>
        <v>ZAIDEN</v>
      </c>
      <c r="AC72" s="52" t="str">
        <f>D72</f>
        <v>SHERROD</v>
      </c>
      <c r="AD72" s="52" t="str">
        <f>E72</f>
        <v>11</v>
      </c>
      <c r="AE72">
        <v>41</v>
      </c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</row>
    <row r="73" spans="1:330" s="24" customFormat="1" x14ac:dyDescent="0.3">
      <c r="A73" s="24">
        <f>'Enter Scores'!$A$92</f>
        <v>488</v>
      </c>
      <c r="B73" s="14">
        <f>RANK(J73, $J$2:$J$129)</f>
        <v>72</v>
      </c>
      <c r="C73" s="23" t="str">
        <f>IF('Enter Scores'!B95="", "", 'Enter Scores'!B95)</f>
        <v>HUNTER</v>
      </c>
      <c r="D73" s="23" t="str">
        <f>IF('Enter Scores'!C95="", "", 'Enter Scores'!C95)</f>
        <v>SPENCER</v>
      </c>
      <c r="E73" s="23" t="str">
        <f>IF('Enter Scores'!D95="", "", 'Enter Scores'!D95)</f>
        <v>10</v>
      </c>
      <c r="F73" s="23" t="str">
        <f>'Enter Scores'!A95</f>
        <v>EAST CANTON</v>
      </c>
      <c r="G73" s="14">
        <f>'Enter Scores'!E95</f>
        <v>124</v>
      </c>
      <c r="H73" s="14">
        <f>'Enter Scores'!F95</f>
        <v>138</v>
      </c>
      <c r="I73" s="14">
        <f>'Enter Scores'!G95</f>
        <v>0</v>
      </c>
      <c r="J73" s="28">
        <f>IF(C73="", -1, SUM(G73:I73))</f>
        <v>262</v>
      </c>
      <c r="K73" s="77">
        <f>MAX(G73:I73)</f>
        <v>138</v>
      </c>
      <c r="L73" s="63" t="str">
        <f>IF(P73="TQ", "TQ", IF(Q73="IQ","IQ",""))</f>
        <v/>
      </c>
      <c r="M73" s="6" t="str">
        <f>IF(F73='Results - Sort Teams'!$D$2,"TQ",IF(F73='Results - Sort Teams'!$D$3,"TQ",IF(F73='Results - Sort Teams'!$D$4,"TQ",IF(F73='Results - Sort Teams'!$D$5,"TQ",""))))</f>
        <v/>
      </c>
      <c r="N73" s="6"/>
      <c r="O73" s="6"/>
      <c r="P73" s="31" t="str">
        <f>IF(M73="TQ","TQ","IQ")</f>
        <v>IQ</v>
      </c>
      <c r="Q73" s="31" t="str">
        <f>IF(P73="IQ",IF(R73&lt;=R$1,"IQ",""),"")</f>
        <v/>
      </c>
      <c r="R73" s="53">
        <f>COUNTIF(P$2:P73,"IQ")</f>
        <v>53</v>
      </c>
      <c r="S73" t="str">
        <f>IF(L73="IQ",R73,"")</f>
        <v/>
      </c>
      <c r="T73">
        <f>A73</f>
        <v>488</v>
      </c>
      <c r="U73" t="str">
        <f>F73</f>
        <v>EAST CANTON</v>
      </c>
      <c r="V73" t="str">
        <f>VLOOKUP($A:$A,'Export Participants'!$A$1:$AG$49,4,FALSE)</f>
        <v>TODD THOMAS</v>
      </c>
      <c r="W73" t="str">
        <f>VLOOKUP($A:$A,'Export Participants'!$A$1:$AG$49,5,FALSE)</f>
        <v>330-418-2202</v>
      </c>
      <c r="X73" t="str">
        <f>VLOOKUP($A:$A,'Export Participants'!$A$1:$AG$49,6,FALSE)</f>
        <v>ttspeedy@frontier.com</v>
      </c>
      <c r="Y73" t="str">
        <f>VLOOKUP($A:$A,'Export Participants'!$A$1:$AG$49,7,FALSE)</f>
        <v>MARK HUNT</v>
      </c>
      <c r="Z73" t="str">
        <f>VLOOKUP($A:$A,'Export Participants'!$A$1:$AG$49,8,FALSE)</f>
        <v>HORNETS</v>
      </c>
      <c r="AA73" t="str">
        <f>VLOOKUP($A:$A,'Export Participants'!$A$1:$AG$49,9,FALSE)</f>
        <v>BLUE AND GOLD</v>
      </c>
      <c r="AB73" s="52" t="str">
        <f>C73</f>
        <v>HUNTER</v>
      </c>
      <c r="AC73" s="52" t="str">
        <f>D73</f>
        <v>SPENCER</v>
      </c>
      <c r="AD73" s="52" t="str">
        <f>E73</f>
        <v>10</v>
      </c>
      <c r="AE73">
        <v>43</v>
      </c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</row>
    <row r="74" spans="1:330" s="24" customFormat="1" x14ac:dyDescent="0.3">
      <c r="A74" s="6">
        <f>'Enter Scores'!$A$24</f>
        <v>340</v>
      </c>
      <c r="B74" s="14">
        <f>RANK(J74, $J$2:$J$129)</f>
        <v>73</v>
      </c>
      <c r="C74" s="23" t="str">
        <f>IF('Enter Scores'!B31="", "", 'Enter Scores'!B31)</f>
        <v>NATHAN</v>
      </c>
      <c r="D74" s="23" t="str">
        <f>IF('Enter Scores'!C31="", "", 'Enter Scores'!C31)</f>
        <v>ANDERSON</v>
      </c>
      <c r="E74" s="23" t="str">
        <f>IF('Enter Scores'!D31="", "", 'Enter Scores'!D31)</f>
        <v>10</v>
      </c>
      <c r="F74" s="23" t="str">
        <f>'Enter Scores'!A31</f>
        <v>CANTON CENTRAL CATHOLIC</v>
      </c>
      <c r="G74" s="14">
        <f>'Enter Scores'!E31</f>
        <v>0</v>
      </c>
      <c r="H74" s="14">
        <f>'Enter Scores'!F31</f>
        <v>0</v>
      </c>
      <c r="I74" s="14">
        <f>'Enter Scores'!G31</f>
        <v>220</v>
      </c>
      <c r="J74" s="28">
        <f>IF(C74="", -1, SUM(G74:I74))</f>
        <v>220</v>
      </c>
      <c r="K74" s="77">
        <f>MAX(G74:I74)</f>
        <v>220</v>
      </c>
      <c r="L74" s="63" t="str">
        <f>IF(P74="TQ", "TQ", IF(Q74="IQ","IQ",""))</f>
        <v/>
      </c>
      <c r="M74" s="6" t="str">
        <f>IF(F74='Results - Sort Teams'!$D$2,"TQ",IF(F74='Results - Sort Teams'!$D$3,"TQ",IF(F74='Results - Sort Teams'!$D$4,"TQ",IF(F74='Results - Sort Teams'!$D$5,"TQ",""))))</f>
        <v/>
      </c>
      <c r="N74" s="6"/>
      <c r="O74" s="6"/>
      <c r="P74" s="31" t="str">
        <f>IF(M74="TQ","TQ","IQ")</f>
        <v>IQ</v>
      </c>
      <c r="Q74" s="31" t="str">
        <f>IF(P74="IQ",IF(R74&lt;=R$1,"IQ",""),"")</f>
        <v/>
      </c>
      <c r="R74" s="53">
        <f>COUNTIF(P$2:P74,"IQ")</f>
        <v>54</v>
      </c>
      <c r="S74" t="str">
        <f>IF(L74="IQ",R74,"")</f>
        <v/>
      </c>
      <c r="T74">
        <f>A74</f>
        <v>340</v>
      </c>
      <c r="U74" t="str">
        <f>F74</f>
        <v>CANTON CENTRAL CATHOLIC</v>
      </c>
      <c r="V74" t="str">
        <f>VLOOKUP($A:$A,'Export Participants'!$A$1:$AG$49,4,FALSE)</f>
        <v>TAYLOR DEVAUL</v>
      </c>
      <c r="W74" t="str">
        <f>VLOOKUP($A:$A,'Export Participants'!$A$1:$AG$49,5,FALSE)</f>
        <v>330-949-0290</v>
      </c>
      <c r="X74" t="str">
        <f>VLOOKUP($A:$A,'Export Participants'!$A$1:$AG$49,6,FALSE)</f>
        <v>tsturm1176@yahoo.com</v>
      </c>
      <c r="Y74" t="str">
        <f>VLOOKUP($A:$A,'Export Participants'!$A$1:$AG$49,7,FALSE)</f>
        <v>KRISSY MITTAS</v>
      </c>
      <c r="Z74" t="str">
        <f>VLOOKUP($A:$A,'Export Participants'!$A$1:$AG$49,8,FALSE)</f>
        <v>CRUSADERS</v>
      </c>
      <c r="AA74" t="str">
        <f>VLOOKUP($A:$A,'Export Participants'!$A$1:$AG$49,9,FALSE)</f>
        <v>GREEN AND WHITE</v>
      </c>
      <c r="AB74" s="52" t="str">
        <f>C74</f>
        <v>NATHAN</v>
      </c>
      <c r="AC74" s="52" t="str">
        <f>D74</f>
        <v>ANDERSON</v>
      </c>
      <c r="AD74" s="52" t="str">
        <f>E74</f>
        <v>10</v>
      </c>
      <c r="AE74">
        <v>15</v>
      </c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</row>
    <row r="75" spans="1:330" s="24" customFormat="1" x14ac:dyDescent="0.3">
      <c r="A75" s="6">
        <f>'Enter Scores'!$A$24</f>
        <v>340</v>
      </c>
      <c r="B75" s="14">
        <f>RANK(J75, $J$2:$J$129)</f>
        <v>74</v>
      </c>
      <c r="C75" s="23" t="str">
        <f>IF('Enter Scores'!B29="", "", 'Enter Scores'!B29)</f>
        <v>BRAYLAN</v>
      </c>
      <c r="D75" s="23" t="str">
        <f>IF('Enter Scores'!C29="", "", 'Enter Scores'!C29)</f>
        <v>GAWLAK</v>
      </c>
      <c r="E75" s="23" t="str">
        <f>IF('Enter Scores'!D29="", "", 'Enter Scores'!D29)</f>
        <v>10</v>
      </c>
      <c r="F75" s="23" t="str">
        <f>'Enter Scores'!A29</f>
        <v>CANTON CENTRAL CATHOLIC</v>
      </c>
      <c r="G75" s="14">
        <f>'Enter Scores'!E29</f>
        <v>190</v>
      </c>
      <c r="H75" s="14">
        <f>'Enter Scores'!F29</f>
        <v>0</v>
      </c>
      <c r="I75" s="14">
        <f>'Enter Scores'!G29</f>
        <v>0</v>
      </c>
      <c r="J75" s="28">
        <f>IF(C75="", -1, SUM(G75:I75))</f>
        <v>190</v>
      </c>
      <c r="K75" s="77">
        <f>MAX(G75:I75)</f>
        <v>190</v>
      </c>
      <c r="L75" s="63" t="str">
        <f>IF(P75="TQ", "TQ", IF(Q75="IQ","IQ",""))</f>
        <v/>
      </c>
      <c r="M75" s="6" t="str">
        <f>IF(F75='Results - Sort Teams'!$D$2,"TQ",IF(F75='Results - Sort Teams'!$D$3,"TQ",IF(F75='Results - Sort Teams'!$D$4,"TQ",IF(F75='Results - Sort Teams'!$D$5,"TQ",""))))</f>
        <v/>
      </c>
      <c r="N75" s="6"/>
      <c r="O75" s="6"/>
      <c r="P75" s="31" t="str">
        <f>IF(M75="TQ","TQ","IQ")</f>
        <v>IQ</v>
      </c>
      <c r="Q75" s="31" t="str">
        <f>IF(P75="IQ",IF(R75&lt;=R$1,"IQ",""),"")</f>
        <v/>
      </c>
      <c r="R75" s="53">
        <f>COUNTIF(P$2:P75,"IQ")</f>
        <v>55</v>
      </c>
      <c r="S75" t="str">
        <f>IF(L75="IQ",R75,"")</f>
        <v/>
      </c>
      <c r="T75">
        <f>A75</f>
        <v>340</v>
      </c>
      <c r="U75" t="str">
        <f>F75</f>
        <v>CANTON CENTRAL CATHOLIC</v>
      </c>
      <c r="V75" t="str">
        <f>VLOOKUP($A:$A,'Export Participants'!$A$1:$AG$49,4,FALSE)</f>
        <v>TAYLOR DEVAUL</v>
      </c>
      <c r="W75" t="str">
        <f>VLOOKUP($A:$A,'Export Participants'!$A$1:$AG$49,5,FALSE)</f>
        <v>330-949-0290</v>
      </c>
      <c r="X75" t="str">
        <f>VLOOKUP($A:$A,'Export Participants'!$A$1:$AG$49,6,FALSE)</f>
        <v>tsturm1176@yahoo.com</v>
      </c>
      <c r="Y75" t="str">
        <f>VLOOKUP($A:$A,'Export Participants'!$A$1:$AG$49,7,FALSE)</f>
        <v>KRISSY MITTAS</v>
      </c>
      <c r="Z75" t="str">
        <f>VLOOKUP($A:$A,'Export Participants'!$A$1:$AG$49,8,FALSE)</f>
        <v>CRUSADERS</v>
      </c>
      <c r="AA75" t="str">
        <f>VLOOKUP($A:$A,'Export Participants'!$A$1:$AG$49,9,FALSE)</f>
        <v>GREEN AND WHITE</v>
      </c>
      <c r="AB75" s="52" t="str">
        <f>C75</f>
        <v>BRAYLAN</v>
      </c>
      <c r="AC75" s="52" t="str">
        <f>D75</f>
        <v>GAWLAK</v>
      </c>
      <c r="AD75" s="52" t="str">
        <f>E75</f>
        <v>10</v>
      </c>
      <c r="AE75">
        <v>13</v>
      </c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</row>
    <row r="76" spans="1:330" s="24" customFormat="1" x14ac:dyDescent="0.3">
      <c r="A76" s="24">
        <f>'Enter Scores'!$A$160</f>
        <v>1281</v>
      </c>
      <c r="B76" s="14">
        <f>RANK(J76, $J$2:$J$129)</f>
        <v>75</v>
      </c>
      <c r="C76" s="23" t="str">
        <f>IF('Enter Scores'!B163="", "", 'Enter Scores'!B163)</f>
        <v>PETER</v>
      </c>
      <c r="D76" s="23" t="str">
        <f>IF('Enter Scores'!C163="", "", 'Enter Scores'!C163)</f>
        <v>JENNINGS</v>
      </c>
      <c r="E76" s="23" t="str">
        <f>IF('Enter Scores'!D163="", "", 'Enter Scores'!D163)</f>
        <v>10</v>
      </c>
      <c r="F76" s="23" t="str">
        <f>'Enter Scores'!A163</f>
        <v>RAVENNA</v>
      </c>
      <c r="G76" s="14">
        <f>'Enter Scores'!E163</f>
        <v>0</v>
      </c>
      <c r="H76" s="14">
        <f>'Enter Scores'!F163</f>
        <v>187</v>
      </c>
      <c r="I76" s="14">
        <f>'Enter Scores'!G163</f>
        <v>0</v>
      </c>
      <c r="J76" s="28">
        <f>IF(C76="", -1, SUM(G76:I76))</f>
        <v>187</v>
      </c>
      <c r="K76" s="77">
        <f>MAX(G76:I76)</f>
        <v>187</v>
      </c>
      <c r="L76" s="63" t="str">
        <f>IF(P76="TQ", "TQ", IF(Q76="IQ","IQ",""))</f>
        <v/>
      </c>
      <c r="M76" s="6" t="str">
        <f>IF(F76='Results - Sort Teams'!$D$2,"TQ",IF(F76='Results - Sort Teams'!$D$3,"TQ",IF(F76='Results - Sort Teams'!$D$4,"TQ",IF(F76='Results - Sort Teams'!$D$5,"TQ",""))))</f>
        <v/>
      </c>
      <c r="N76" s="6"/>
      <c r="O76" s="6"/>
      <c r="P76" s="31" t="str">
        <f>IF(M76="TQ","TQ","IQ")</f>
        <v>IQ</v>
      </c>
      <c r="Q76" s="31" t="str">
        <f>IF(P76="IQ",IF(R76&lt;=R$1,"IQ",""),"")</f>
        <v/>
      </c>
      <c r="R76" s="53">
        <f>COUNTIF(P$2:P76,"IQ")</f>
        <v>56</v>
      </c>
      <c r="S76" t="str">
        <f>IF(L76="IQ",R76,"")</f>
        <v/>
      </c>
      <c r="T76">
        <f>A76</f>
        <v>1281</v>
      </c>
      <c r="U76" t="str">
        <f>F76</f>
        <v>RAVENNA</v>
      </c>
      <c r="V76" t="str">
        <f>VLOOKUP($A:$A,'Export Participants'!$A$1:$AG$49,4,FALSE)</f>
        <v>KELLY CHAMP</v>
      </c>
      <c r="W76" t="str">
        <f>VLOOKUP($A:$A,'Export Participants'!$A$1:$AG$49,5,FALSE)</f>
        <v>330-281-8898</v>
      </c>
      <c r="X76" t="str">
        <f>VLOOKUP($A:$A,'Export Participants'!$A$1:$AG$49,6,FALSE)</f>
        <v>kelly.champ@ravennaschools.us</v>
      </c>
      <c r="Y76" t="str">
        <f>VLOOKUP($A:$A,'Export Participants'!$A$1:$AG$49,7,FALSE)</f>
        <v>DJ MADDEN</v>
      </c>
      <c r="Z76" t="str">
        <f>VLOOKUP($A:$A,'Export Participants'!$A$1:$AG$49,8,FALSE)</f>
        <v>RAVENS</v>
      </c>
      <c r="AA76" t="str">
        <f>VLOOKUP($A:$A,'Export Participants'!$A$1:$AG$49,9,FALSE)</f>
        <v>ROYAL BLUE, RED AND WHITE</v>
      </c>
      <c r="AB76" s="52" t="str">
        <f>C76</f>
        <v>PETER</v>
      </c>
      <c r="AC76" s="52" t="str">
        <f>D76</f>
        <v>JENNINGS</v>
      </c>
      <c r="AD76" s="52" t="str">
        <f>E76</f>
        <v>10</v>
      </c>
      <c r="AE76">
        <v>75</v>
      </c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</row>
    <row r="77" spans="1:330" s="24" customFormat="1" x14ac:dyDescent="0.3">
      <c r="A77" s="24">
        <f>'Enter Scores'!$A$75</f>
        <v>448</v>
      </c>
      <c r="B77" s="14">
        <f>RANK(J77, $J$2:$J$129)</f>
        <v>76</v>
      </c>
      <c r="C77" s="23" t="str">
        <f>IF('Enter Scores'!B80="", "", 'Enter Scores'!B80)</f>
        <v>HUDSON</v>
      </c>
      <c r="D77" s="23" t="str">
        <f>IF('Enter Scores'!C80="", "", 'Enter Scores'!C80)</f>
        <v>BAZEMORE</v>
      </c>
      <c r="E77" s="23" t="str">
        <f>IF('Enter Scores'!D80="", "", 'Enter Scores'!D80)</f>
        <v>10</v>
      </c>
      <c r="F77" s="23" t="str">
        <f>'Enter Scores'!A80</f>
        <v>CUY. VALLEY CHRISTIAN ACAD.</v>
      </c>
      <c r="G77" s="14">
        <f>'Enter Scores'!E80</f>
        <v>0</v>
      </c>
      <c r="H77" s="14">
        <f>'Enter Scores'!F80</f>
        <v>176</v>
      </c>
      <c r="I77" s="14">
        <f>'Enter Scores'!G80</f>
        <v>0</v>
      </c>
      <c r="J77" s="28">
        <f>IF(C77="", -1, SUM(G77:I77))</f>
        <v>176</v>
      </c>
      <c r="K77" s="77">
        <f>MAX(G77:I77)</f>
        <v>176</v>
      </c>
      <c r="L77" s="63" t="str">
        <f>IF(P77="TQ", "TQ", IF(Q77="IQ","IQ",""))</f>
        <v/>
      </c>
      <c r="M77" s="6" t="str">
        <f>IF(F77='Results - Sort Teams'!$D$2,"TQ",IF(F77='Results - Sort Teams'!$D$3,"TQ",IF(F77='Results - Sort Teams'!$D$4,"TQ",IF(F77='Results - Sort Teams'!$D$5,"TQ",""))))</f>
        <v/>
      </c>
      <c r="N77" s="6"/>
      <c r="O77" s="6"/>
      <c r="P77" s="31" t="str">
        <f>IF(M77="TQ","TQ","IQ")</f>
        <v>IQ</v>
      </c>
      <c r="Q77" s="31" t="str">
        <f>IF(P77="IQ",IF(R77&lt;=R$1,"IQ",""),"")</f>
        <v/>
      </c>
      <c r="R77" s="53">
        <f>COUNTIF(P$2:P77,"IQ")</f>
        <v>57</v>
      </c>
      <c r="S77" t="str">
        <f>IF(L77="IQ",R77,"")</f>
        <v/>
      </c>
      <c r="T77">
        <f>A77</f>
        <v>448</v>
      </c>
      <c r="U77" t="str">
        <f>F77</f>
        <v>CUY. VALLEY CHRISTIAN ACAD.</v>
      </c>
      <c r="V77" t="str">
        <f>VLOOKUP($A:$A,'Export Participants'!$A$1:$AG$49,4,FALSE)</f>
        <v>JAMES FISHEL II</v>
      </c>
      <c r="W77" t="str">
        <f>VLOOKUP($A:$A,'Export Participants'!$A$1:$AG$49,5,FALSE)</f>
        <v>330-283-2144</v>
      </c>
      <c r="X77" t="str">
        <f>VLOOKUP($A:$A,'Export Participants'!$A$1:$AG$49,6,FALSE)</f>
        <v>ofishel14@yahoo.com</v>
      </c>
      <c r="Y77" t="str">
        <f>VLOOKUP($A:$A,'Export Participants'!$A$1:$AG$49,7,FALSE)</f>
        <v>JIM FISHEL</v>
      </c>
      <c r="Z77" t="str">
        <f>VLOOKUP($A:$A,'Export Participants'!$A$1:$AG$49,8,FALSE)</f>
        <v>ROYALS</v>
      </c>
      <c r="AA77" t="str">
        <f>VLOOKUP($A:$A,'Export Participants'!$A$1:$AG$49,9,FALSE)</f>
        <v>ROYAL BLUE, WHITE AND BLACK</v>
      </c>
      <c r="AB77" s="52" t="str">
        <f>C77</f>
        <v>HUDSON</v>
      </c>
      <c r="AC77" s="52" t="str">
        <f>D77</f>
        <v>BAZEMORE</v>
      </c>
      <c r="AD77" s="52" t="str">
        <f>E77</f>
        <v>10</v>
      </c>
      <c r="AE77">
        <v>37</v>
      </c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</row>
    <row r="78" spans="1:330" s="24" customFormat="1" x14ac:dyDescent="0.3">
      <c r="A78" s="24">
        <f>'Enter Scores'!$A$262</f>
        <v>1724</v>
      </c>
      <c r="B78" s="14">
        <f>RANK(J78, $J$2:$J$129)</f>
        <v>77</v>
      </c>
      <c r="C78" s="23" t="str">
        <f>IF('Enter Scores'!B269="", "", 'Enter Scores'!B269)</f>
        <v>ERICK</v>
      </c>
      <c r="D78" s="23" t="str">
        <f>IF('Enter Scores'!C269="", "", 'Enter Scores'!C269)</f>
        <v>AYALA</v>
      </c>
      <c r="E78" s="23" t="str">
        <f>IF('Enter Scores'!D269="", "", 'Enter Scores'!D269)</f>
        <v>10</v>
      </c>
      <c r="F78" s="23" t="str">
        <f>'Enter Scores'!A269</f>
        <v>WOODRIDGE</v>
      </c>
      <c r="G78" s="14">
        <f>'Enter Scores'!E269</f>
        <v>0</v>
      </c>
      <c r="H78" s="14">
        <f>'Enter Scores'!F269</f>
        <v>168</v>
      </c>
      <c r="I78" s="14">
        <f>'Enter Scores'!G269</f>
        <v>0</v>
      </c>
      <c r="J78" s="28">
        <f>IF(C78="", -1, SUM(G78:I78))</f>
        <v>168</v>
      </c>
      <c r="K78" s="77">
        <f>MAX(G78:I78)</f>
        <v>168</v>
      </c>
      <c r="L78" s="63" t="str">
        <f>IF(P78="TQ", "TQ", IF(Q78="IQ","IQ",""))</f>
        <v/>
      </c>
      <c r="M78" s="6" t="str">
        <f>IF(F78='Results - Sort Teams'!$D$2,"TQ",IF(F78='Results - Sort Teams'!$D$3,"TQ",IF(F78='Results - Sort Teams'!$D$4,"TQ",IF(F78='Results - Sort Teams'!$D$5,"TQ",""))))</f>
        <v/>
      </c>
      <c r="N78" s="6"/>
      <c r="O78" s="6"/>
      <c r="P78" s="31" t="str">
        <f>IF(M78="TQ","TQ","IQ")</f>
        <v>IQ</v>
      </c>
      <c r="Q78" s="31" t="str">
        <f>IF(P78="IQ",IF(R78&lt;=R$1,"IQ",""),"")</f>
        <v/>
      </c>
      <c r="R78" s="53">
        <f>COUNTIF(P$2:P78,"IQ")</f>
        <v>58</v>
      </c>
      <c r="S78" t="str">
        <f>IF(L78="IQ",R78,"")</f>
        <v/>
      </c>
      <c r="T78">
        <f>A78</f>
        <v>1724</v>
      </c>
      <c r="U78" t="str">
        <f>F78</f>
        <v>WOODRIDGE</v>
      </c>
      <c r="V78" t="str">
        <f>VLOOKUP($A:$A,'Export Participants'!$A$1:$AG$49,4,FALSE)</f>
        <v>KEITH SHOVESTULL</v>
      </c>
      <c r="W78" t="str">
        <f>VLOOKUP($A:$A,'Export Participants'!$A$1:$AG$49,5,FALSE)</f>
        <v>330-608-1957</v>
      </c>
      <c r="X78" t="str">
        <f>VLOOKUP($A:$A,'Export Participants'!$A$1:$AG$49,6,FALSE)</f>
        <v>kshovestull@woodridge.k12.oh.us</v>
      </c>
      <c r="Y78" t="str">
        <f>VLOOKUP($A:$A,'Export Participants'!$A$1:$AG$49,7,FALSE)</f>
        <v>SAM BERGDORF</v>
      </c>
      <c r="Z78" t="str">
        <f>VLOOKUP($A:$A,'Export Participants'!$A$1:$AG$49,8,FALSE)</f>
        <v>BULLDOGS</v>
      </c>
      <c r="AA78" t="str">
        <f>VLOOKUP($A:$A,'Export Participants'!$A$1:$AG$49,9,FALSE)</f>
        <v>MAROON, WHITE AND SILVER</v>
      </c>
      <c r="AB78" s="52" t="str">
        <f>C78</f>
        <v>ERICK</v>
      </c>
      <c r="AC78" s="52" t="str">
        <f>D78</f>
        <v>AYALA</v>
      </c>
      <c r="AD78" s="52" t="str">
        <f>E78</f>
        <v>10</v>
      </c>
      <c r="AE78">
        <v>127</v>
      </c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</row>
    <row r="79" spans="1:330" s="24" customFormat="1" x14ac:dyDescent="0.3">
      <c r="A79" s="24">
        <f>'Enter Scores'!$A$211</f>
        <v>1548</v>
      </c>
      <c r="B79" s="14">
        <f>RANK(J79, $J$2:$J$129)</f>
        <v>78</v>
      </c>
      <c r="C79" s="23" t="str">
        <f>IF('Enter Scores'!B213="", "", 'Enter Scores'!B213)</f>
        <v>ZACH</v>
      </c>
      <c r="D79" s="23" t="str">
        <f>IF('Enter Scores'!C213="", "", 'Enter Scores'!C213)</f>
        <v>GEORGE</v>
      </c>
      <c r="E79" s="23" t="str">
        <f>IF('Enter Scores'!D213="", "", 'Enter Scores'!D213)</f>
        <v>11</v>
      </c>
      <c r="F79" s="23" t="str">
        <f>'Enter Scores'!A213</f>
        <v>TRIWAY</v>
      </c>
      <c r="G79" s="14">
        <f>'Enter Scores'!E213</f>
        <v>157</v>
      </c>
      <c r="H79" s="14">
        <f>'Enter Scores'!F213</f>
        <v>0</v>
      </c>
      <c r="I79" s="14">
        <f>'Enter Scores'!G213</f>
        <v>0</v>
      </c>
      <c r="J79" s="28">
        <f>IF(C79="", -1, SUM(G79:I79))</f>
        <v>157</v>
      </c>
      <c r="K79" s="77">
        <f>MAX(G79:I79)</f>
        <v>157</v>
      </c>
      <c r="L79" s="63" t="str">
        <f>IF(P79="TQ", "TQ", IF(Q79="IQ","IQ",""))</f>
        <v>TQ</v>
      </c>
      <c r="M79" s="6" t="str">
        <f>IF(F79='Results - Sort Teams'!$D$2,"TQ",IF(F79='Results - Sort Teams'!$D$3,"TQ",IF(F79='Results - Sort Teams'!$D$4,"TQ",IF(F79='Results - Sort Teams'!$D$5,"TQ",""))))</f>
        <v>TQ</v>
      </c>
      <c r="N79" s="6"/>
      <c r="O79" s="6"/>
      <c r="P79" s="31" t="str">
        <f>IF(M79="TQ","TQ","IQ")</f>
        <v>TQ</v>
      </c>
      <c r="Q79" s="31" t="str">
        <f>IF(P79="IQ",IF(R79&lt;=R$1,"IQ",""),"")</f>
        <v/>
      </c>
      <c r="R79" s="53">
        <f>COUNTIF(P$2:P79,"IQ")</f>
        <v>58</v>
      </c>
      <c r="S79" t="str">
        <f>IF(L79="IQ",R79,"")</f>
        <v/>
      </c>
      <c r="T79">
        <f>A79</f>
        <v>1548</v>
      </c>
      <c r="U79" t="str">
        <f>F79</f>
        <v>TRIWAY</v>
      </c>
      <c r="V79" t="str">
        <f>VLOOKUP($A:$A,'Export Participants'!$A$1:$AG$49,4,FALSE)</f>
        <v>VINCE YODER</v>
      </c>
      <c r="W79" t="str">
        <f>VLOOKUP($A:$A,'Export Participants'!$A$1:$AG$49,5,FALSE)</f>
        <v>330-465-7809</v>
      </c>
      <c r="X79" t="str">
        <f>VLOOKUP($A:$A,'Export Participants'!$A$1:$AG$49,6,FALSE)</f>
        <v>vwybowl@yahoo.com</v>
      </c>
      <c r="Y79" t="str">
        <f>VLOOKUP($A:$A,'Export Participants'!$A$1:$AG$49,7,FALSE)</f>
        <v>CORBY ANDERSON</v>
      </c>
      <c r="Z79" t="str">
        <f>VLOOKUP($A:$A,'Export Participants'!$A$1:$AG$49,8,FALSE)</f>
        <v>TITANS</v>
      </c>
      <c r="AA79" t="str">
        <f>VLOOKUP($A:$A,'Export Participants'!$A$1:$AG$49,9,FALSE)</f>
        <v>PURPLE, GRAY AND WHITE</v>
      </c>
      <c r="AB79" s="52" t="str">
        <f>C79</f>
        <v>ZACH</v>
      </c>
      <c r="AC79" s="52" t="str">
        <f>D79</f>
        <v>GEORGE</v>
      </c>
      <c r="AD79" s="52" t="str">
        <f>E79</f>
        <v>11</v>
      </c>
      <c r="AE79">
        <v>98</v>
      </c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</row>
    <row r="80" spans="1:330" s="24" customFormat="1" x14ac:dyDescent="0.3">
      <c r="A80" s="24">
        <f>'Enter Scores'!$A$92</f>
        <v>488</v>
      </c>
      <c r="B80" s="14">
        <f>RANK(J80, $J$2:$J$129)</f>
        <v>79</v>
      </c>
      <c r="C80" s="23" t="str">
        <f>IF('Enter Scores'!B98="", "", 'Enter Scores'!B98)</f>
        <v>COLTON</v>
      </c>
      <c r="D80" s="23" t="str">
        <f>IF('Enter Scores'!C98="", "", 'Enter Scores'!C98)</f>
        <v>STANOJEVIC</v>
      </c>
      <c r="E80" s="23">
        <f>IF('Enter Scores'!D98="", "", 'Enter Scores'!D98)</f>
        <v>10</v>
      </c>
      <c r="F80" s="23" t="str">
        <f>'Enter Scores'!A98</f>
        <v>EAST CANTON</v>
      </c>
      <c r="G80" s="14">
        <f>'Enter Scores'!E98</f>
        <v>0</v>
      </c>
      <c r="H80" s="14">
        <f>'Enter Scores'!F98</f>
        <v>0</v>
      </c>
      <c r="I80" s="14">
        <f>'Enter Scores'!G98</f>
        <v>153</v>
      </c>
      <c r="J80" s="28">
        <f>IF(C80="", -1, SUM(G80:I80))</f>
        <v>153</v>
      </c>
      <c r="K80" s="77">
        <f>MAX(G80:I80)</f>
        <v>153</v>
      </c>
      <c r="L80" s="63" t="str">
        <f>IF(P80="TQ", "TQ", IF(Q80="IQ","IQ",""))</f>
        <v/>
      </c>
      <c r="M80" s="6" t="str">
        <f>IF(F80='Results - Sort Teams'!$D$2,"TQ",IF(F80='Results - Sort Teams'!$D$3,"TQ",IF(F80='Results - Sort Teams'!$D$4,"TQ",IF(F80='Results - Sort Teams'!$D$5,"TQ",""))))</f>
        <v/>
      </c>
      <c r="N80" s="6"/>
      <c r="O80" s="6"/>
      <c r="P80" s="31" t="str">
        <f>IF(M80="TQ","TQ","IQ")</f>
        <v>IQ</v>
      </c>
      <c r="Q80" s="31" t="str">
        <f>IF(P80="IQ",IF(R80&lt;=R$1,"IQ",""),"")</f>
        <v/>
      </c>
      <c r="R80" s="53">
        <f>COUNTIF(P$2:P80,"IQ")</f>
        <v>59</v>
      </c>
      <c r="S80" t="str">
        <f>IF(L80="IQ",R80,"")</f>
        <v/>
      </c>
      <c r="T80">
        <f>A80</f>
        <v>488</v>
      </c>
      <c r="U80" t="str">
        <f>F80</f>
        <v>EAST CANTON</v>
      </c>
      <c r="V80" t="str">
        <f>VLOOKUP($A:$A,'Export Participants'!$A$1:$AG$49,4,FALSE)</f>
        <v>TODD THOMAS</v>
      </c>
      <c r="W80" t="str">
        <f>VLOOKUP($A:$A,'Export Participants'!$A$1:$AG$49,5,FALSE)</f>
        <v>330-418-2202</v>
      </c>
      <c r="X80" t="str">
        <f>VLOOKUP($A:$A,'Export Participants'!$A$1:$AG$49,6,FALSE)</f>
        <v>ttspeedy@frontier.com</v>
      </c>
      <c r="Y80" t="str">
        <f>VLOOKUP($A:$A,'Export Participants'!$A$1:$AG$49,7,FALSE)</f>
        <v>MARK HUNT</v>
      </c>
      <c r="Z80" t="str">
        <f>VLOOKUP($A:$A,'Export Participants'!$A$1:$AG$49,8,FALSE)</f>
        <v>HORNETS</v>
      </c>
      <c r="AA80" t="str">
        <f>VLOOKUP($A:$A,'Export Participants'!$A$1:$AG$49,9,FALSE)</f>
        <v>BLUE AND GOLD</v>
      </c>
      <c r="AB80" s="52" t="str">
        <f>C80</f>
        <v>COLTON</v>
      </c>
      <c r="AC80" s="52" t="str">
        <f>D80</f>
        <v>STANOJEVIC</v>
      </c>
      <c r="AD80" s="52">
        <f>E80</f>
        <v>10</v>
      </c>
      <c r="AE80">
        <v>46</v>
      </c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</row>
    <row r="81" spans="1:330" s="24" customFormat="1" x14ac:dyDescent="0.3">
      <c r="A81" s="24">
        <f>'Enter Scores'!$A$211</f>
        <v>1548</v>
      </c>
      <c r="B81" s="14">
        <f>RANK(J81, $J$2:$J$129)</f>
        <v>80</v>
      </c>
      <c r="C81" s="23" t="str">
        <f>IF('Enter Scores'!B218="", "", 'Enter Scores'!B218)</f>
        <v>LUKE</v>
      </c>
      <c r="D81" s="23" t="str">
        <f>IF('Enter Scores'!C218="", "", 'Enter Scores'!C218)</f>
        <v>CAREY</v>
      </c>
      <c r="E81" s="23" t="str">
        <f>IF('Enter Scores'!D218="", "", 'Enter Scores'!D218)</f>
        <v>9</v>
      </c>
      <c r="F81" s="23" t="str">
        <f>'Enter Scores'!A218</f>
        <v>TRIWAY</v>
      </c>
      <c r="G81" s="14">
        <f>'Enter Scores'!E218</f>
        <v>0</v>
      </c>
      <c r="H81" s="14">
        <f>'Enter Scores'!F218</f>
        <v>0</v>
      </c>
      <c r="I81" s="14">
        <f>'Enter Scores'!G218</f>
        <v>146</v>
      </c>
      <c r="J81" s="28">
        <f>IF(C81="", -1, SUM(G81:I81))</f>
        <v>146</v>
      </c>
      <c r="K81" s="77">
        <f>MAX(G81:I81)</f>
        <v>146</v>
      </c>
      <c r="L81" s="63" t="str">
        <f>IF(P81="TQ", "TQ", IF(Q81="IQ","IQ",""))</f>
        <v>TQ</v>
      </c>
      <c r="M81" s="6" t="str">
        <f>IF(F81='Results - Sort Teams'!$D$2,"TQ",IF(F81='Results - Sort Teams'!$D$3,"TQ",IF(F81='Results - Sort Teams'!$D$4,"TQ",IF(F81='Results - Sort Teams'!$D$5,"TQ",""))))</f>
        <v>TQ</v>
      </c>
      <c r="N81" s="6"/>
      <c r="O81" s="6"/>
      <c r="P81" s="31" t="str">
        <f>IF(M81="TQ","TQ","IQ")</f>
        <v>TQ</v>
      </c>
      <c r="Q81" s="31" t="str">
        <f>IF(P81="IQ",IF(R81&lt;=R$1,"IQ",""),"")</f>
        <v/>
      </c>
      <c r="R81" s="53">
        <f>COUNTIF(P$2:P81,"IQ")</f>
        <v>59</v>
      </c>
      <c r="S81" t="str">
        <f>IF(L81="IQ",R81,"")</f>
        <v/>
      </c>
      <c r="T81">
        <f>A81</f>
        <v>1548</v>
      </c>
      <c r="U81" t="str">
        <f>F81</f>
        <v>TRIWAY</v>
      </c>
      <c r="V81" t="str">
        <f>VLOOKUP($A:$A,'Export Participants'!$A$1:$AG$49,4,FALSE)</f>
        <v>VINCE YODER</v>
      </c>
      <c r="W81" t="str">
        <f>VLOOKUP($A:$A,'Export Participants'!$A$1:$AG$49,5,FALSE)</f>
        <v>330-465-7809</v>
      </c>
      <c r="X81" t="str">
        <f>VLOOKUP($A:$A,'Export Participants'!$A$1:$AG$49,6,FALSE)</f>
        <v>vwybowl@yahoo.com</v>
      </c>
      <c r="Y81" t="str">
        <f>VLOOKUP($A:$A,'Export Participants'!$A$1:$AG$49,7,FALSE)</f>
        <v>CORBY ANDERSON</v>
      </c>
      <c r="Z81" t="str">
        <f>VLOOKUP($A:$A,'Export Participants'!$A$1:$AG$49,8,FALSE)</f>
        <v>TITANS</v>
      </c>
      <c r="AA81" t="str">
        <f>VLOOKUP($A:$A,'Export Participants'!$A$1:$AG$49,9,FALSE)</f>
        <v>PURPLE, GRAY AND WHITE</v>
      </c>
      <c r="AB81" s="52" t="str">
        <f>C81</f>
        <v>LUKE</v>
      </c>
      <c r="AC81" s="52" t="str">
        <f>D81</f>
        <v>CAREY</v>
      </c>
      <c r="AD81" s="52" t="str">
        <f>E81</f>
        <v>9</v>
      </c>
      <c r="AE81">
        <v>103</v>
      </c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</row>
    <row r="82" spans="1:330" s="24" customFormat="1" x14ac:dyDescent="0.3">
      <c r="A82" s="24">
        <f>'Enter Scores'!$A$262</f>
        <v>1724</v>
      </c>
      <c r="B82" s="14">
        <f>RANK(J82, $J$2:$J$129)</f>
        <v>81</v>
      </c>
      <c r="C82" s="23" t="str">
        <f>IF('Enter Scores'!B264="", "", 'Enter Scores'!B264)</f>
        <v>SALA</v>
      </c>
      <c r="D82" s="23" t="str">
        <f>IF('Enter Scores'!C264="", "", 'Enter Scores'!C264)</f>
        <v>MAUSSA</v>
      </c>
      <c r="E82" s="23" t="str">
        <f>IF('Enter Scores'!D264="", "", 'Enter Scores'!D264)</f>
        <v>12</v>
      </c>
      <c r="F82" s="23" t="str">
        <f>'Enter Scores'!A264</f>
        <v>WOODRIDGE</v>
      </c>
      <c r="G82" s="14">
        <f>'Enter Scores'!E264</f>
        <v>143</v>
      </c>
      <c r="H82" s="14">
        <f>'Enter Scores'!F264</f>
        <v>0</v>
      </c>
      <c r="I82" s="14">
        <f>'Enter Scores'!G264</f>
        <v>0</v>
      </c>
      <c r="J82" s="28">
        <f>IF(C82="", -1, SUM(G82:I82))</f>
        <v>143</v>
      </c>
      <c r="K82" s="77">
        <f>MAX(G82:I82)</f>
        <v>143</v>
      </c>
      <c r="L82" s="63" t="str">
        <f>IF(P82="TQ", "TQ", IF(Q82="IQ","IQ",""))</f>
        <v/>
      </c>
      <c r="M82" s="6" t="str">
        <f>IF(F82='Results - Sort Teams'!$D$2,"TQ",IF(F82='Results - Sort Teams'!$D$3,"TQ",IF(F82='Results - Sort Teams'!$D$4,"TQ",IF(F82='Results - Sort Teams'!$D$5,"TQ",""))))</f>
        <v/>
      </c>
      <c r="N82" s="6"/>
      <c r="O82" s="6"/>
      <c r="P82" s="31" t="str">
        <f>IF(M82="TQ","TQ","IQ")</f>
        <v>IQ</v>
      </c>
      <c r="Q82" s="31" t="str">
        <f>IF(P82="IQ",IF(R82&lt;=R$1,"IQ",""),"")</f>
        <v/>
      </c>
      <c r="R82" s="53">
        <f>COUNTIF(P$2:P82,"IQ")</f>
        <v>60</v>
      </c>
      <c r="S82" t="str">
        <f>IF(L82="IQ",R82,"")</f>
        <v/>
      </c>
      <c r="T82">
        <f>A82</f>
        <v>1724</v>
      </c>
      <c r="U82" t="str">
        <f>F82</f>
        <v>WOODRIDGE</v>
      </c>
      <c r="V82" t="str">
        <f>VLOOKUP($A:$A,'Export Participants'!$A$1:$AG$49,4,FALSE)</f>
        <v>KEITH SHOVESTULL</v>
      </c>
      <c r="W82" t="str">
        <f>VLOOKUP($A:$A,'Export Participants'!$A$1:$AG$49,5,FALSE)</f>
        <v>330-608-1957</v>
      </c>
      <c r="X82" t="str">
        <f>VLOOKUP($A:$A,'Export Participants'!$A$1:$AG$49,6,FALSE)</f>
        <v>kshovestull@woodridge.k12.oh.us</v>
      </c>
      <c r="Y82" t="str">
        <f>VLOOKUP($A:$A,'Export Participants'!$A$1:$AG$49,7,FALSE)</f>
        <v>SAM BERGDORF</v>
      </c>
      <c r="Z82" t="str">
        <f>VLOOKUP($A:$A,'Export Participants'!$A$1:$AG$49,8,FALSE)</f>
        <v>BULLDOGS</v>
      </c>
      <c r="AA82" t="str">
        <f>VLOOKUP($A:$A,'Export Participants'!$A$1:$AG$49,9,FALSE)</f>
        <v>MAROON, WHITE AND SILVER</v>
      </c>
      <c r="AB82" s="52" t="str">
        <f>C82</f>
        <v>SALA</v>
      </c>
      <c r="AC82" s="52" t="str">
        <f>D82</f>
        <v>MAUSSA</v>
      </c>
      <c r="AD82" s="52" t="str">
        <f>E82</f>
        <v>12</v>
      </c>
      <c r="AE82">
        <v>122</v>
      </c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</row>
    <row r="83" spans="1:330" s="24" customFormat="1" x14ac:dyDescent="0.3">
      <c r="A83" s="24">
        <f>'Enter Scores'!$A$92</f>
        <v>488</v>
      </c>
      <c r="B83" s="14">
        <f>RANK(J83, $J$2:$J$129)</f>
        <v>82</v>
      </c>
      <c r="C83" s="23" t="str">
        <f>IF('Enter Scores'!B100="", "", 'Enter Scores'!B100)</f>
        <v>PHILIP</v>
      </c>
      <c r="D83" s="23" t="str">
        <f>IF('Enter Scores'!C100="", "", 'Enter Scores'!C100)</f>
        <v>ISUM</v>
      </c>
      <c r="E83" s="23" t="str">
        <f>IF('Enter Scores'!D100="", "", 'Enter Scores'!D100)</f>
        <v>9</v>
      </c>
      <c r="F83" s="23" t="str">
        <f>'Enter Scores'!A100</f>
        <v>EAST CANTON</v>
      </c>
      <c r="G83" s="14">
        <f>'Enter Scores'!E100</f>
        <v>0</v>
      </c>
      <c r="H83" s="14">
        <f>'Enter Scores'!F100</f>
        <v>0</v>
      </c>
      <c r="I83" s="14">
        <f>'Enter Scores'!G100</f>
        <v>138</v>
      </c>
      <c r="J83" s="28">
        <f>IF(C83="", -1, SUM(G83:I83))</f>
        <v>138</v>
      </c>
      <c r="K83" s="77">
        <f>MAX(G83:I83)</f>
        <v>138</v>
      </c>
      <c r="L83" s="63" t="str">
        <f>IF(P83="TQ", "TQ", IF(Q83="IQ","IQ",""))</f>
        <v/>
      </c>
      <c r="M83" s="6" t="str">
        <f>IF(F83='Results - Sort Teams'!$D$2,"TQ",IF(F83='Results - Sort Teams'!$D$3,"TQ",IF(F83='Results - Sort Teams'!$D$4,"TQ",IF(F83='Results - Sort Teams'!$D$5,"TQ",""))))</f>
        <v/>
      </c>
      <c r="N83" s="6"/>
      <c r="O83" s="6"/>
      <c r="P83" s="31" t="str">
        <f>IF(M83="TQ","TQ","IQ")</f>
        <v>IQ</v>
      </c>
      <c r="Q83" s="31" t="str">
        <f>IF(P83="IQ",IF(R83&lt;=R$1,"IQ",""),"")</f>
        <v/>
      </c>
      <c r="R83" s="53">
        <f>COUNTIF(P$2:P83,"IQ")</f>
        <v>61</v>
      </c>
      <c r="S83" t="str">
        <f>IF(L83="IQ",R83,"")</f>
        <v/>
      </c>
      <c r="T83">
        <f>A83</f>
        <v>488</v>
      </c>
      <c r="U83" t="str">
        <f>F83</f>
        <v>EAST CANTON</v>
      </c>
      <c r="V83" t="str">
        <f>VLOOKUP($A:$A,'Export Participants'!$A$1:$AG$49,4,FALSE)</f>
        <v>TODD THOMAS</v>
      </c>
      <c r="W83" t="str">
        <f>VLOOKUP($A:$A,'Export Participants'!$A$1:$AG$49,5,FALSE)</f>
        <v>330-418-2202</v>
      </c>
      <c r="X83" t="str">
        <f>VLOOKUP($A:$A,'Export Participants'!$A$1:$AG$49,6,FALSE)</f>
        <v>ttspeedy@frontier.com</v>
      </c>
      <c r="Y83" t="str">
        <f>VLOOKUP($A:$A,'Export Participants'!$A$1:$AG$49,7,FALSE)</f>
        <v>MARK HUNT</v>
      </c>
      <c r="Z83" t="str">
        <f>VLOOKUP($A:$A,'Export Participants'!$A$1:$AG$49,8,FALSE)</f>
        <v>HORNETS</v>
      </c>
      <c r="AA83" t="str">
        <f>VLOOKUP($A:$A,'Export Participants'!$A$1:$AG$49,9,FALSE)</f>
        <v>BLUE AND GOLD</v>
      </c>
      <c r="AB83" s="52" t="str">
        <f>C83</f>
        <v>PHILIP</v>
      </c>
      <c r="AC83" s="52" t="str">
        <f>D83</f>
        <v>ISUM</v>
      </c>
      <c r="AD83" s="52" t="str">
        <f>E83</f>
        <v>9</v>
      </c>
      <c r="AE83">
        <v>48</v>
      </c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</row>
    <row r="84" spans="1:330" s="24" customFormat="1" x14ac:dyDescent="0.3">
      <c r="A84" s="6">
        <f>'Enter Scores'!$A$7</f>
        <v>274</v>
      </c>
      <c r="B84" s="14">
        <f>RANK(J84, $J$2:$J$129)</f>
        <v>83</v>
      </c>
      <c r="C84" s="23" t="str">
        <f>IF('Enter Scores'!B13="", "", 'Enter Scores'!B13)</f>
        <v>TAROINE</v>
      </c>
      <c r="D84" s="23" t="str">
        <f>IF('Enter Scores'!C13="", "", 'Enter Scores'!C13)</f>
        <v>BARTON</v>
      </c>
      <c r="E84" s="23" t="str">
        <f>IF('Enter Scores'!D13="", "", 'Enter Scores'!D13)</f>
        <v>12</v>
      </c>
      <c r="F84" s="23" t="str">
        <f>'Enter Scores'!A13</f>
        <v>BUCHTEL</v>
      </c>
      <c r="G84" s="14">
        <f>'Enter Scores'!E13</f>
        <v>0</v>
      </c>
      <c r="H84" s="14">
        <f>'Enter Scores'!F13</f>
        <v>0</v>
      </c>
      <c r="I84" s="14">
        <f>'Enter Scores'!G13</f>
        <v>0</v>
      </c>
      <c r="J84" s="28">
        <f>IF(C84="", -1, SUM(G84:I84))</f>
        <v>0</v>
      </c>
      <c r="K84" s="77">
        <f>MAX(G84:I84)</f>
        <v>0</v>
      </c>
      <c r="L84" s="63" t="str">
        <f>IF(P84="TQ", "TQ", IF(Q84="IQ","IQ",""))</f>
        <v/>
      </c>
      <c r="M84" s="6" t="str">
        <f>IF(F84='Results - Sort Teams'!$D$2,"TQ",IF(F84='Results - Sort Teams'!$D$3,"TQ",IF(F84='Results - Sort Teams'!$D$4,"TQ",IF(F84='Results - Sort Teams'!$D$5,"TQ",""))))</f>
        <v/>
      </c>
      <c r="N84" s="6"/>
      <c r="O84" s="6"/>
      <c r="P84" s="31" t="str">
        <f>IF(M84="TQ","TQ","IQ")</f>
        <v>IQ</v>
      </c>
      <c r="Q84" s="31" t="str">
        <f>IF(P84="IQ",IF(R84&lt;=R$1,"IQ",""),"")</f>
        <v/>
      </c>
      <c r="R84" s="53">
        <f>COUNTIF(P$2:P84,"IQ")</f>
        <v>62</v>
      </c>
      <c r="S84" t="str">
        <f>IF(L84="IQ",R84,"")</f>
        <v/>
      </c>
      <c r="T84">
        <f>A84</f>
        <v>274</v>
      </c>
      <c r="U84" t="str">
        <f>F84</f>
        <v>BUCHTEL</v>
      </c>
      <c r="V84" t="str">
        <f>VLOOKUP($A:$A,'Export Participants'!$A$1:$AG$49,4,FALSE)</f>
        <v>ANNETTE ECONOMUS</v>
      </c>
      <c r="W84" t="str">
        <f>VLOOKUP($A:$A,'Export Participants'!$A$1:$AG$49,5,FALSE)</f>
        <v>216-408-2023</v>
      </c>
      <c r="X84" t="str">
        <f>VLOOKUP($A:$A,'Export Participants'!$A$1:$AG$49,6,FALSE)</f>
        <v>aeconomu@apslearns.org</v>
      </c>
      <c r="Y84" t="str">
        <f>VLOOKUP($A:$A,'Export Participants'!$A$1:$AG$49,7,FALSE)</f>
        <v/>
      </c>
      <c r="Z84" t="str">
        <f>VLOOKUP($A:$A,'Export Participants'!$A$1:$AG$49,8,FALSE)</f>
        <v>GRIFFINS</v>
      </c>
      <c r="AA84" t="str">
        <f>VLOOKUP($A:$A,'Export Participants'!$A$1:$AG$49,9,FALSE)</f>
        <v>BLACK, WHITE AND RED OR SILVER</v>
      </c>
      <c r="AB84" s="52" t="str">
        <f>C84</f>
        <v>TAROINE</v>
      </c>
      <c r="AC84" s="52" t="str">
        <f>D84</f>
        <v>BARTON</v>
      </c>
      <c r="AD84" s="52" t="str">
        <f>E84</f>
        <v>12</v>
      </c>
      <c r="AE84">
        <v>6</v>
      </c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</row>
    <row r="85" spans="1:330" s="24" customFormat="1" x14ac:dyDescent="0.3">
      <c r="A85" s="6">
        <f>'Enter Scores'!$A$24</f>
        <v>340</v>
      </c>
      <c r="B85" s="14">
        <f>RANK(J85, $J$2:$J$129)</f>
        <v>83</v>
      </c>
      <c r="C85" s="23" t="str">
        <f>IF('Enter Scores'!B30="", "", 'Enter Scores'!B30)</f>
        <v>GIOVANNI</v>
      </c>
      <c r="D85" s="23" t="str">
        <f>IF('Enter Scores'!C30="", "", 'Enter Scores'!C30)</f>
        <v>DISABATO</v>
      </c>
      <c r="E85" s="23" t="str">
        <f>IF('Enter Scores'!D30="", "", 'Enter Scores'!D30)</f>
        <v>12</v>
      </c>
      <c r="F85" s="23" t="str">
        <f>'Enter Scores'!A30</f>
        <v>CANTON CENTRAL CATHOLIC</v>
      </c>
      <c r="G85" s="14">
        <f>'Enter Scores'!E30</f>
        <v>0</v>
      </c>
      <c r="H85" s="14">
        <f>'Enter Scores'!F30</f>
        <v>0</v>
      </c>
      <c r="I85" s="14">
        <f>'Enter Scores'!G30</f>
        <v>0</v>
      </c>
      <c r="J85" s="28">
        <f>IF(C85="", -1, SUM(G85:I85))</f>
        <v>0</v>
      </c>
      <c r="K85" s="77">
        <f>MAX(G85:I85)</f>
        <v>0</v>
      </c>
      <c r="L85" s="63" t="str">
        <f>IF(P85="TQ", "TQ", IF(Q85="IQ","IQ",""))</f>
        <v/>
      </c>
      <c r="M85" s="6" t="str">
        <f>IF(F85='Results - Sort Teams'!$D$2,"TQ",IF(F85='Results - Sort Teams'!$D$3,"TQ",IF(F85='Results - Sort Teams'!$D$4,"TQ",IF(F85='Results - Sort Teams'!$D$5,"TQ",""))))</f>
        <v/>
      </c>
      <c r="N85" s="6"/>
      <c r="O85" s="6"/>
      <c r="P85" s="31" t="str">
        <f>IF(M85="TQ","TQ","IQ")</f>
        <v>IQ</v>
      </c>
      <c r="Q85" s="31" t="str">
        <f>IF(P85="IQ",IF(R85&lt;=R$1,"IQ",""),"")</f>
        <v/>
      </c>
      <c r="R85" s="53">
        <f>COUNTIF(P$2:P85,"IQ")</f>
        <v>63</v>
      </c>
      <c r="S85" t="str">
        <f>IF(L85="IQ",R85,"")</f>
        <v/>
      </c>
      <c r="T85">
        <f>A85</f>
        <v>340</v>
      </c>
      <c r="U85" t="str">
        <f>F85</f>
        <v>CANTON CENTRAL CATHOLIC</v>
      </c>
      <c r="V85" t="str">
        <f>VLOOKUP($A:$A,'Export Participants'!$A$1:$AG$49,4,FALSE)</f>
        <v>TAYLOR DEVAUL</v>
      </c>
      <c r="W85" t="str">
        <f>VLOOKUP($A:$A,'Export Participants'!$A$1:$AG$49,5,FALSE)</f>
        <v>330-949-0290</v>
      </c>
      <c r="X85" t="str">
        <f>VLOOKUP($A:$A,'Export Participants'!$A$1:$AG$49,6,FALSE)</f>
        <v>tsturm1176@yahoo.com</v>
      </c>
      <c r="Y85" t="str">
        <f>VLOOKUP($A:$A,'Export Participants'!$A$1:$AG$49,7,FALSE)</f>
        <v>KRISSY MITTAS</v>
      </c>
      <c r="Z85" t="str">
        <f>VLOOKUP($A:$A,'Export Participants'!$A$1:$AG$49,8,FALSE)</f>
        <v>CRUSADERS</v>
      </c>
      <c r="AA85" t="str">
        <f>VLOOKUP($A:$A,'Export Participants'!$A$1:$AG$49,9,FALSE)</f>
        <v>GREEN AND WHITE</v>
      </c>
      <c r="AB85" s="52" t="str">
        <f>C85</f>
        <v>GIOVANNI</v>
      </c>
      <c r="AC85" s="52" t="str">
        <f>D85</f>
        <v>DISABATO</v>
      </c>
      <c r="AD85" s="52" t="str">
        <f>E85</f>
        <v>12</v>
      </c>
      <c r="AE85">
        <v>14</v>
      </c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</row>
    <row r="86" spans="1:330" s="24" customFormat="1" x14ac:dyDescent="0.3">
      <c r="A86" s="6">
        <f>'Enter Scores'!$A$24</f>
        <v>340</v>
      </c>
      <c r="B86" s="14">
        <f>RANK(J86, $J$2:$J$129)</f>
        <v>83</v>
      </c>
      <c r="C86" s="23" t="str">
        <f>IF('Enter Scores'!B32="", "", 'Enter Scores'!B32)</f>
        <v>VITO</v>
      </c>
      <c r="D86" s="23" t="str">
        <f>IF('Enter Scores'!C32="", "", 'Enter Scores'!C32)</f>
        <v>MARINO</v>
      </c>
      <c r="E86" s="23" t="str">
        <f>IF('Enter Scores'!D32="", "", 'Enter Scores'!D32)</f>
        <v>11</v>
      </c>
      <c r="F86" s="23" t="str">
        <f>'Enter Scores'!A32</f>
        <v>CANTON CENTRAL CATHOLIC</v>
      </c>
      <c r="G86" s="14">
        <f>'Enter Scores'!E32</f>
        <v>0</v>
      </c>
      <c r="H86" s="14">
        <f>'Enter Scores'!F32</f>
        <v>0</v>
      </c>
      <c r="I86" s="14">
        <f>'Enter Scores'!G32</f>
        <v>0</v>
      </c>
      <c r="J86" s="28">
        <f>IF(C86="", -1, SUM(G86:I86))</f>
        <v>0</v>
      </c>
      <c r="K86" s="77">
        <f>MAX(G86:I86)</f>
        <v>0</v>
      </c>
      <c r="L86" s="63" t="str">
        <f>IF(P86="TQ", "TQ", IF(Q86="IQ","IQ",""))</f>
        <v/>
      </c>
      <c r="M86" s="6" t="str">
        <f>IF(F86='Results - Sort Teams'!$D$2,"TQ",IF(F86='Results - Sort Teams'!$D$3,"TQ",IF(F86='Results - Sort Teams'!$D$4,"TQ",IF(F86='Results - Sort Teams'!$D$5,"TQ",""))))</f>
        <v/>
      </c>
      <c r="N86" s="6"/>
      <c r="O86" s="6"/>
      <c r="P86" s="31" t="str">
        <f>IF(M86="TQ","TQ","IQ")</f>
        <v>IQ</v>
      </c>
      <c r="Q86" s="31" t="str">
        <f>IF(P86="IQ",IF(R86&lt;=R$1,"IQ",""),"")</f>
        <v/>
      </c>
      <c r="R86" s="53">
        <f>COUNTIF(P$2:P86,"IQ")</f>
        <v>64</v>
      </c>
      <c r="S86" t="str">
        <f>IF(L86="IQ",R86,"")</f>
        <v/>
      </c>
      <c r="T86">
        <f>A86</f>
        <v>340</v>
      </c>
      <c r="U86" t="str">
        <f>F86</f>
        <v>CANTON CENTRAL CATHOLIC</v>
      </c>
      <c r="V86" t="str">
        <f>VLOOKUP($A:$A,'Export Participants'!$A$1:$AG$49,4,FALSE)</f>
        <v>TAYLOR DEVAUL</v>
      </c>
      <c r="W86" t="str">
        <f>VLOOKUP($A:$A,'Export Participants'!$A$1:$AG$49,5,FALSE)</f>
        <v>330-949-0290</v>
      </c>
      <c r="X86" t="str">
        <f>VLOOKUP($A:$A,'Export Participants'!$A$1:$AG$49,6,FALSE)</f>
        <v>tsturm1176@yahoo.com</v>
      </c>
      <c r="Y86" t="str">
        <f>VLOOKUP($A:$A,'Export Participants'!$A$1:$AG$49,7,FALSE)</f>
        <v>KRISSY MITTAS</v>
      </c>
      <c r="Z86" t="str">
        <f>VLOOKUP($A:$A,'Export Participants'!$A$1:$AG$49,8,FALSE)</f>
        <v>CRUSADERS</v>
      </c>
      <c r="AA86" t="str">
        <f>VLOOKUP($A:$A,'Export Participants'!$A$1:$AG$49,9,FALSE)</f>
        <v>GREEN AND WHITE</v>
      </c>
      <c r="AB86" s="52" t="str">
        <f>C86</f>
        <v>VITO</v>
      </c>
      <c r="AC86" s="52" t="str">
        <f>D86</f>
        <v>MARINO</v>
      </c>
      <c r="AD86" s="52" t="str">
        <f>E86</f>
        <v>11</v>
      </c>
      <c r="AE86">
        <v>16</v>
      </c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</row>
    <row r="87" spans="1:330" s="24" customFormat="1" x14ac:dyDescent="0.3">
      <c r="A87" s="24">
        <f>'Enter Scores'!$A$58</f>
        <v>440</v>
      </c>
      <c r="B87" s="14">
        <f>RANK(J87, $J$2:$J$129)</f>
        <v>83</v>
      </c>
      <c r="C87" s="23" t="str">
        <f>IF('Enter Scores'!B64="", "", 'Enter Scores'!B64)</f>
        <v>MATT</v>
      </c>
      <c r="D87" s="23" t="str">
        <f>IF('Enter Scores'!C64="", "", 'Enter Scores'!C64)</f>
        <v>WRIGHT</v>
      </c>
      <c r="E87" s="23">
        <f>IF('Enter Scores'!D64="", "", 'Enter Scores'!D64)</f>
        <v>9</v>
      </c>
      <c r="F87" s="23" t="str">
        <f>'Enter Scores'!A64</f>
        <v>CRESTWOOD</v>
      </c>
      <c r="G87" s="14">
        <f>'Enter Scores'!E64</f>
        <v>0</v>
      </c>
      <c r="H87" s="14">
        <f>'Enter Scores'!F64</f>
        <v>0</v>
      </c>
      <c r="I87" s="14">
        <f>'Enter Scores'!G64</f>
        <v>0</v>
      </c>
      <c r="J87" s="28">
        <f>IF(C87="", -1, SUM(G87:I87))</f>
        <v>0</v>
      </c>
      <c r="K87" s="77">
        <f>MAX(G87:I87)</f>
        <v>0</v>
      </c>
      <c r="L87" s="63" t="str">
        <f>IF(P87="TQ", "TQ", IF(Q87="IQ","IQ",""))</f>
        <v/>
      </c>
      <c r="M87" s="6" t="str">
        <f>IF(F87='Results - Sort Teams'!$D$2,"TQ",IF(F87='Results - Sort Teams'!$D$3,"TQ",IF(F87='Results - Sort Teams'!$D$4,"TQ",IF(F87='Results - Sort Teams'!$D$5,"TQ",""))))</f>
        <v/>
      </c>
      <c r="N87" s="6"/>
      <c r="O87" s="6"/>
      <c r="P87" s="31" t="str">
        <f>IF(M87="TQ","TQ","IQ")</f>
        <v>IQ</v>
      </c>
      <c r="Q87" s="31" t="str">
        <f>IF(P87="IQ",IF(R87&lt;=R$1,"IQ",""),"")</f>
        <v/>
      </c>
      <c r="R87" s="53">
        <f>COUNTIF(P$2:P87,"IQ")</f>
        <v>65</v>
      </c>
      <c r="S87" t="str">
        <f>IF(L87="IQ",R87,"")</f>
        <v/>
      </c>
      <c r="T87">
        <f>A87</f>
        <v>440</v>
      </c>
      <c r="U87" t="str">
        <f>F87</f>
        <v>CRESTWOOD</v>
      </c>
      <c r="V87" t="str">
        <f>VLOOKUP($A:$A,'Export Participants'!$A$1:$AG$49,4,FALSE)</f>
        <v>ADAM HORNER</v>
      </c>
      <c r="W87" t="str">
        <f>VLOOKUP($A:$A,'Export Participants'!$A$1:$AG$49,5,FALSE)</f>
        <v>330-606-2189</v>
      </c>
      <c r="X87" t="str">
        <f>VLOOKUP($A:$A,'Export Participants'!$A$1:$AG$49,6,FALSE)</f>
        <v>horner340@yahoo.com</v>
      </c>
      <c r="Y87" t="str">
        <f>VLOOKUP($A:$A,'Export Participants'!$A$1:$AG$49,7,FALSE)</f>
        <v>ANNETTE THOMPSON</v>
      </c>
      <c r="Z87" t="str">
        <f>VLOOKUP($A:$A,'Export Participants'!$A$1:$AG$49,8,FALSE)</f>
        <v>RED DEVILS</v>
      </c>
      <c r="AA87" t="str">
        <f>VLOOKUP($A:$A,'Export Participants'!$A$1:$AG$49,9,FALSE)</f>
        <v>RED AND GRAY</v>
      </c>
      <c r="AB87" s="52" t="str">
        <f>C87</f>
        <v>MATT</v>
      </c>
      <c r="AC87" s="52" t="str">
        <f>D87</f>
        <v>WRIGHT</v>
      </c>
      <c r="AD87" s="52">
        <f>E87</f>
        <v>9</v>
      </c>
      <c r="AE87">
        <v>30</v>
      </c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</row>
    <row r="88" spans="1:330" s="24" customFormat="1" x14ac:dyDescent="0.3">
      <c r="A88" s="24">
        <f>'Enter Scores'!$A$58</f>
        <v>440</v>
      </c>
      <c r="B88" s="14">
        <f>RANK(J88, $J$2:$J$129)</f>
        <v>83</v>
      </c>
      <c r="C88" s="23" t="str">
        <f>IF('Enter Scores'!B65="", "", 'Enter Scores'!B65)</f>
        <v>TREY</v>
      </c>
      <c r="D88" s="23" t="str">
        <f>IF('Enter Scores'!C65="", "", 'Enter Scores'!C65)</f>
        <v>LAMENDOLA</v>
      </c>
      <c r="E88" s="23" t="str">
        <f>IF('Enter Scores'!D65="", "", 'Enter Scores'!D65)</f>
        <v>10</v>
      </c>
      <c r="F88" s="23" t="str">
        <f>'Enter Scores'!A65</f>
        <v>CRESTWOOD</v>
      </c>
      <c r="G88" s="14">
        <f>'Enter Scores'!E65</f>
        <v>0</v>
      </c>
      <c r="H88" s="14">
        <f>'Enter Scores'!F65</f>
        <v>0</v>
      </c>
      <c r="I88" s="14">
        <f>'Enter Scores'!G65</f>
        <v>0</v>
      </c>
      <c r="J88" s="28">
        <f>IF(C88="", -1, SUM(G88:I88))</f>
        <v>0</v>
      </c>
      <c r="K88" s="77">
        <f>MAX(G88:I88)</f>
        <v>0</v>
      </c>
      <c r="L88" s="63" t="str">
        <f>IF(P88="TQ", "TQ", IF(Q88="IQ","IQ",""))</f>
        <v/>
      </c>
      <c r="M88" s="6" t="str">
        <f>IF(F88='Results - Sort Teams'!$D$2,"TQ",IF(F88='Results - Sort Teams'!$D$3,"TQ",IF(F88='Results - Sort Teams'!$D$4,"TQ",IF(F88='Results - Sort Teams'!$D$5,"TQ",""))))</f>
        <v/>
      </c>
      <c r="N88" s="6"/>
      <c r="O88" s="6"/>
      <c r="P88" s="31" t="str">
        <f>IF(M88="TQ","TQ","IQ")</f>
        <v>IQ</v>
      </c>
      <c r="Q88" s="31" t="str">
        <f>IF(P88="IQ",IF(R88&lt;=R$1,"IQ",""),"")</f>
        <v/>
      </c>
      <c r="R88" s="53">
        <f>COUNTIF(P$2:P88,"IQ")</f>
        <v>66</v>
      </c>
      <c r="S88" t="str">
        <f>IF(L88="IQ",R88,"")</f>
        <v/>
      </c>
      <c r="T88">
        <f>A88</f>
        <v>440</v>
      </c>
      <c r="U88" t="str">
        <f>F88</f>
        <v>CRESTWOOD</v>
      </c>
      <c r="V88" t="str">
        <f>VLOOKUP($A:$A,'Export Participants'!$A$1:$AG$49,4,FALSE)</f>
        <v>ADAM HORNER</v>
      </c>
      <c r="W88" t="str">
        <f>VLOOKUP($A:$A,'Export Participants'!$A$1:$AG$49,5,FALSE)</f>
        <v>330-606-2189</v>
      </c>
      <c r="X88" t="str">
        <f>VLOOKUP($A:$A,'Export Participants'!$A$1:$AG$49,6,FALSE)</f>
        <v>horner340@yahoo.com</v>
      </c>
      <c r="Y88" t="str">
        <f>VLOOKUP($A:$A,'Export Participants'!$A$1:$AG$49,7,FALSE)</f>
        <v>ANNETTE THOMPSON</v>
      </c>
      <c r="Z88" t="str">
        <f>VLOOKUP($A:$A,'Export Participants'!$A$1:$AG$49,8,FALSE)</f>
        <v>RED DEVILS</v>
      </c>
      <c r="AA88" t="str">
        <f>VLOOKUP($A:$A,'Export Participants'!$A$1:$AG$49,9,FALSE)</f>
        <v>RED AND GRAY</v>
      </c>
      <c r="AB88" s="52" t="str">
        <f>C88</f>
        <v>TREY</v>
      </c>
      <c r="AC88" s="52" t="str">
        <f>D88</f>
        <v>LAMENDOLA</v>
      </c>
      <c r="AD88" s="52" t="str">
        <f>E88</f>
        <v>10</v>
      </c>
      <c r="AE88">
        <v>31</v>
      </c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</row>
    <row r="89" spans="1:330" s="24" customFormat="1" x14ac:dyDescent="0.3">
      <c r="A89" s="24">
        <f>'Enter Scores'!$A$75</f>
        <v>448</v>
      </c>
      <c r="B89" s="14">
        <f>RANK(J89, $J$2:$J$129)</f>
        <v>83</v>
      </c>
      <c r="C89" s="23" t="str">
        <f>IF('Enter Scores'!B81="", "", 'Enter Scores'!B81)</f>
        <v>OWEN</v>
      </c>
      <c r="D89" s="23" t="str">
        <f>IF('Enter Scores'!C81="", "", 'Enter Scores'!C81)</f>
        <v>LEE</v>
      </c>
      <c r="E89" s="23" t="str">
        <f>IF('Enter Scores'!D81="", "", 'Enter Scores'!D81)</f>
        <v>10</v>
      </c>
      <c r="F89" s="23" t="str">
        <f>'Enter Scores'!A81</f>
        <v>CUY. VALLEY CHRISTIAN ACAD.</v>
      </c>
      <c r="G89" s="14">
        <f>'Enter Scores'!E81</f>
        <v>0</v>
      </c>
      <c r="H89" s="14">
        <f>'Enter Scores'!F81</f>
        <v>0</v>
      </c>
      <c r="I89" s="14">
        <f>'Enter Scores'!G81</f>
        <v>0</v>
      </c>
      <c r="J89" s="28">
        <f>IF(C89="", -1, SUM(G89:I89))</f>
        <v>0</v>
      </c>
      <c r="K89" s="77">
        <f>MAX(G89:I89)</f>
        <v>0</v>
      </c>
      <c r="L89" s="63" t="str">
        <f>IF(P89="TQ", "TQ", IF(Q89="IQ","IQ",""))</f>
        <v/>
      </c>
      <c r="M89" s="6" t="str">
        <f>IF(F89='Results - Sort Teams'!$D$2,"TQ",IF(F89='Results - Sort Teams'!$D$3,"TQ",IF(F89='Results - Sort Teams'!$D$4,"TQ",IF(F89='Results - Sort Teams'!$D$5,"TQ",""))))</f>
        <v/>
      </c>
      <c r="N89" s="6"/>
      <c r="O89" s="6"/>
      <c r="P89" s="31" t="str">
        <f>IF(M89="TQ","TQ","IQ")</f>
        <v>IQ</v>
      </c>
      <c r="Q89" s="31" t="str">
        <f>IF(P89="IQ",IF(R89&lt;=R$1,"IQ",""),"")</f>
        <v/>
      </c>
      <c r="R89" s="53">
        <f>COUNTIF(P$2:P89,"IQ")</f>
        <v>67</v>
      </c>
      <c r="S89" t="str">
        <f>IF(L89="IQ",R89,"")</f>
        <v/>
      </c>
      <c r="T89">
        <f>A89</f>
        <v>448</v>
      </c>
      <c r="U89" t="str">
        <f>F89</f>
        <v>CUY. VALLEY CHRISTIAN ACAD.</v>
      </c>
      <c r="V89" t="str">
        <f>VLOOKUP($A:$A,'Export Participants'!$A$1:$AG$49,4,FALSE)</f>
        <v>JAMES FISHEL II</v>
      </c>
      <c r="W89" t="str">
        <f>VLOOKUP($A:$A,'Export Participants'!$A$1:$AG$49,5,FALSE)</f>
        <v>330-283-2144</v>
      </c>
      <c r="X89" t="str">
        <f>VLOOKUP($A:$A,'Export Participants'!$A$1:$AG$49,6,FALSE)</f>
        <v>ofishel14@yahoo.com</v>
      </c>
      <c r="Y89" t="str">
        <f>VLOOKUP($A:$A,'Export Participants'!$A$1:$AG$49,7,FALSE)</f>
        <v>JIM FISHEL</v>
      </c>
      <c r="Z89" t="str">
        <f>VLOOKUP($A:$A,'Export Participants'!$A$1:$AG$49,8,FALSE)</f>
        <v>ROYALS</v>
      </c>
      <c r="AA89" t="str">
        <f>VLOOKUP($A:$A,'Export Participants'!$A$1:$AG$49,9,FALSE)</f>
        <v>ROYAL BLUE, WHITE AND BLACK</v>
      </c>
      <c r="AB89" s="52" t="str">
        <f>C89</f>
        <v>OWEN</v>
      </c>
      <c r="AC89" s="52" t="str">
        <f>D89</f>
        <v>LEE</v>
      </c>
      <c r="AD89" s="52" t="str">
        <f>E89</f>
        <v>10</v>
      </c>
      <c r="AE89">
        <v>38</v>
      </c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</row>
    <row r="90" spans="1:330" s="24" customFormat="1" x14ac:dyDescent="0.3">
      <c r="A90" s="24">
        <f>'Enter Scores'!$A$75</f>
        <v>448</v>
      </c>
      <c r="B90" s="14">
        <f>RANK(J90, $J$2:$J$129)</f>
        <v>83</v>
      </c>
      <c r="C90" s="23" t="str">
        <f>IF('Enter Scores'!B82="", "", 'Enter Scores'!B82)</f>
        <v>JACOB</v>
      </c>
      <c r="D90" s="23" t="str">
        <f>IF('Enter Scores'!C82="", "", 'Enter Scores'!C82)</f>
        <v>GOULD</v>
      </c>
      <c r="E90" s="23" t="str">
        <f>IF('Enter Scores'!D82="", "", 'Enter Scores'!D82)</f>
        <v>11</v>
      </c>
      <c r="F90" s="23" t="str">
        <f>'Enter Scores'!A82</f>
        <v>CUY. VALLEY CHRISTIAN ACAD.</v>
      </c>
      <c r="G90" s="14">
        <f>'Enter Scores'!E82</f>
        <v>0</v>
      </c>
      <c r="H90" s="14">
        <f>'Enter Scores'!F82</f>
        <v>0</v>
      </c>
      <c r="I90" s="14">
        <f>'Enter Scores'!G82</f>
        <v>0</v>
      </c>
      <c r="J90" s="28">
        <f>IF(C90="", -1, SUM(G90:I90))</f>
        <v>0</v>
      </c>
      <c r="K90" s="77">
        <f>MAX(G90:I90)</f>
        <v>0</v>
      </c>
      <c r="L90" s="63" t="str">
        <f>IF(P90="TQ", "TQ", IF(Q90="IQ","IQ",""))</f>
        <v/>
      </c>
      <c r="M90" s="6" t="str">
        <f>IF(F90='Results - Sort Teams'!$D$2,"TQ",IF(F90='Results - Sort Teams'!$D$3,"TQ",IF(F90='Results - Sort Teams'!$D$4,"TQ",IF(F90='Results - Sort Teams'!$D$5,"TQ",""))))</f>
        <v/>
      </c>
      <c r="N90" s="6"/>
      <c r="O90" s="6"/>
      <c r="P90" s="31" t="str">
        <f>IF(M90="TQ","TQ","IQ")</f>
        <v>IQ</v>
      </c>
      <c r="Q90" s="31" t="str">
        <f>IF(P90="IQ",IF(R90&lt;=R$1,"IQ",""),"")</f>
        <v/>
      </c>
      <c r="R90" s="53">
        <f>COUNTIF(P$2:P90,"IQ")</f>
        <v>68</v>
      </c>
      <c r="S90" t="str">
        <f>IF(L90="IQ",R90,"")</f>
        <v/>
      </c>
      <c r="T90">
        <f>A90</f>
        <v>448</v>
      </c>
      <c r="U90" t="str">
        <f>F90</f>
        <v>CUY. VALLEY CHRISTIAN ACAD.</v>
      </c>
      <c r="V90" t="str">
        <f>VLOOKUP($A:$A,'Export Participants'!$A$1:$AG$49,4,FALSE)</f>
        <v>JAMES FISHEL II</v>
      </c>
      <c r="W90" t="str">
        <f>VLOOKUP($A:$A,'Export Participants'!$A$1:$AG$49,5,FALSE)</f>
        <v>330-283-2144</v>
      </c>
      <c r="X90" t="str">
        <f>VLOOKUP($A:$A,'Export Participants'!$A$1:$AG$49,6,FALSE)</f>
        <v>ofishel14@yahoo.com</v>
      </c>
      <c r="Y90" t="str">
        <f>VLOOKUP($A:$A,'Export Participants'!$A$1:$AG$49,7,FALSE)</f>
        <v>JIM FISHEL</v>
      </c>
      <c r="Z90" t="str">
        <f>VLOOKUP($A:$A,'Export Participants'!$A$1:$AG$49,8,FALSE)</f>
        <v>ROYALS</v>
      </c>
      <c r="AA90" t="str">
        <f>VLOOKUP($A:$A,'Export Participants'!$A$1:$AG$49,9,FALSE)</f>
        <v>ROYAL BLUE, WHITE AND BLACK</v>
      </c>
      <c r="AB90" s="52" t="str">
        <f>C90</f>
        <v>JACOB</v>
      </c>
      <c r="AC90" s="52" t="str">
        <f>D90</f>
        <v>GOULD</v>
      </c>
      <c r="AD90" s="52" t="str">
        <f>E90</f>
        <v>11</v>
      </c>
      <c r="AE90">
        <v>39</v>
      </c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</row>
    <row r="91" spans="1:330" s="24" customFormat="1" x14ac:dyDescent="0.3">
      <c r="A91" s="24">
        <f>'Enter Scores'!$A$75</f>
        <v>448</v>
      </c>
      <c r="B91" s="14">
        <f>RANK(J91, $J$2:$J$129)</f>
        <v>83</v>
      </c>
      <c r="C91" s="23" t="str">
        <f>IF('Enter Scores'!B83="", "", 'Enter Scores'!B83)</f>
        <v>WYATT</v>
      </c>
      <c r="D91" s="23" t="str">
        <f>IF('Enter Scores'!C83="", "", 'Enter Scores'!C83)</f>
        <v>BARNES</v>
      </c>
      <c r="E91" s="23">
        <f>IF('Enter Scores'!D83="", "", 'Enter Scores'!D83)</f>
        <v>9</v>
      </c>
      <c r="F91" s="23" t="str">
        <f>'Enter Scores'!A83</f>
        <v>CUY. VALLEY CHRISTIAN ACAD.</v>
      </c>
      <c r="G91" s="14">
        <f>'Enter Scores'!E83</f>
        <v>0</v>
      </c>
      <c r="H91" s="14">
        <f>'Enter Scores'!F83</f>
        <v>0</v>
      </c>
      <c r="I91" s="14">
        <f>'Enter Scores'!G83</f>
        <v>0</v>
      </c>
      <c r="J91" s="28">
        <f>IF(C91="", -1, SUM(G91:I91))</f>
        <v>0</v>
      </c>
      <c r="K91" s="77">
        <f>MAX(G91:I91)</f>
        <v>0</v>
      </c>
      <c r="L91" s="63" t="str">
        <f>IF(P91="TQ", "TQ", IF(Q91="IQ","IQ",""))</f>
        <v/>
      </c>
      <c r="M91" s="6" t="str">
        <f>IF(F91='Results - Sort Teams'!$D$2,"TQ",IF(F91='Results - Sort Teams'!$D$3,"TQ",IF(F91='Results - Sort Teams'!$D$4,"TQ",IF(F91='Results - Sort Teams'!$D$5,"TQ",""))))</f>
        <v/>
      </c>
      <c r="N91" s="6"/>
      <c r="O91" s="6"/>
      <c r="P91" s="31" t="str">
        <f>IF(M91="TQ","TQ","IQ")</f>
        <v>IQ</v>
      </c>
      <c r="Q91" s="31" t="str">
        <f>IF(P91="IQ",IF(R91&lt;=R$1,"IQ",""),"")</f>
        <v/>
      </c>
      <c r="R91" s="53">
        <f>COUNTIF(P$2:P91,"IQ")</f>
        <v>69</v>
      </c>
      <c r="S91" t="str">
        <f>IF(L91="IQ",R91,"")</f>
        <v/>
      </c>
      <c r="T91">
        <f>A91</f>
        <v>448</v>
      </c>
      <c r="U91" t="str">
        <f>F91</f>
        <v>CUY. VALLEY CHRISTIAN ACAD.</v>
      </c>
      <c r="V91" t="str">
        <f>VLOOKUP($A:$A,'Export Participants'!$A$1:$AG$49,4,FALSE)</f>
        <v>JAMES FISHEL II</v>
      </c>
      <c r="W91" t="str">
        <f>VLOOKUP($A:$A,'Export Participants'!$A$1:$AG$49,5,FALSE)</f>
        <v>330-283-2144</v>
      </c>
      <c r="X91" t="str">
        <f>VLOOKUP($A:$A,'Export Participants'!$A$1:$AG$49,6,FALSE)</f>
        <v>ofishel14@yahoo.com</v>
      </c>
      <c r="Y91" t="str">
        <f>VLOOKUP($A:$A,'Export Participants'!$A$1:$AG$49,7,FALSE)</f>
        <v>JIM FISHEL</v>
      </c>
      <c r="Z91" t="str">
        <f>VLOOKUP($A:$A,'Export Participants'!$A$1:$AG$49,8,FALSE)</f>
        <v>ROYALS</v>
      </c>
      <c r="AA91" t="str">
        <f>VLOOKUP($A:$A,'Export Participants'!$A$1:$AG$49,9,FALSE)</f>
        <v>ROYAL BLUE, WHITE AND BLACK</v>
      </c>
      <c r="AB91" s="52" t="str">
        <f>C91</f>
        <v>WYATT</v>
      </c>
      <c r="AC91" s="52" t="str">
        <f>D91</f>
        <v>BARNES</v>
      </c>
      <c r="AD91" s="52">
        <f>E91</f>
        <v>9</v>
      </c>
      <c r="AE91">
        <v>40</v>
      </c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</row>
    <row r="92" spans="1:330" s="24" customFormat="1" x14ac:dyDescent="0.3">
      <c r="A92" s="24">
        <f>'Enter Scores'!$A$92</f>
        <v>488</v>
      </c>
      <c r="B92" s="14">
        <f>RANK(J92, $J$2:$J$129)</f>
        <v>83</v>
      </c>
      <c r="C92" s="23" t="str">
        <f>IF('Enter Scores'!B99="", "", 'Enter Scores'!B99)</f>
        <v>NICK</v>
      </c>
      <c r="D92" s="23" t="str">
        <f>IF('Enter Scores'!C99="", "", 'Enter Scores'!C99)</f>
        <v>COLLINS</v>
      </c>
      <c r="E92" s="23" t="str">
        <f>IF('Enter Scores'!D99="", "", 'Enter Scores'!D99)</f>
        <v>9</v>
      </c>
      <c r="F92" s="23" t="str">
        <f>'Enter Scores'!A99</f>
        <v>EAST CANTON</v>
      </c>
      <c r="G92" s="14">
        <f>'Enter Scores'!E99</f>
        <v>0</v>
      </c>
      <c r="H92" s="14">
        <f>'Enter Scores'!F99</f>
        <v>0</v>
      </c>
      <c r="I92" s="14">
        <f>'Enter Scores'!G99</f>
        <v>0</v>
      </c>
      <c r="J92" s="28">
        <f>IF(C92="", -1, SUM(G92:I92))</f>
        <v>0</v>
      </c>
      <c r="K92" s="77">
        <f>MAX(G92:I92)</f>
        <v>0</v>
      </c>
      <c r="L92" s="63" t="str">
        <f>IF(P92="TQ", "TQ", IF(Q92="IQ","IQ",""))</f>
        <v/>
      </c>
      <c r="M92" s="6" t="str">
        <f>IF(F92='Results - Sort Teams'!$D$2,"TQ",IF(F92='Results - Sort Teams'!$D$3,"TQ",IF(F92='Results - Sort Teams'!$D$4,"TQ",IF(F92='Results - Sort Teams'!$D$5,"TQ",""))))</f>
        <v/>
      </c>
      <c r="N92" s="6"/>
      <c r="O92" s="6"/>
      <c r="P92" s="31" t="str">
        <f>IF(M92="TQ","TQ","IQ")</f>
        <v>IQ</v>
      </c>
      <c r="Q92" s="31" t="str">
        <f>IF(P92="IQ",IF(R92&lt;=R$1,"IQ",""),"")</f>
        <v/>
      </c>
      <c r="R92" s="53">
        <f>COUNTIF(P$2:P92,"IQ")</f>
        <v>70</v>
      </c>
      <c r="S92" t="str">
        <f>IF(L92="IQ",R92,"")</f>
        <v/>
      </c>
      <c r="T92">
        <f>A92</f>
        <v>488</v>
      </c>
      <c r="U92" t="str">
        <f>F92</f>
        <v>EAST CANTON</v>
      </c>
      <c r="V92" t="str">
        <f>VLOOKUP($A:$A,'Export Participants'!$A$1:$AG$49,4,FALSE)</f>
        <v>TODD THOMAS</v>
      </c>
      <c r="W92" t="str">
        <f>VLOOKUP($A:$A,'Export Participants'!$A$1:$AG$49,5,FALSE)</f>
        <v>330-418-2202</v>
      </c>
      <c r="X92" t="str">
        <f>VLOOKUP($A:$A,'Export Participants'!$A$1:$AG$49,6,FALSE)</f>
        <v>ttspeedy@frontier.com</v>
      </c>
      <c r="Y92" t="str">
        <f>VLOOKUP($A:$A,'Export Participants'!$A$1:$AG$49,7,FALSE)</f>
        <v>MARK HUNT</v>
      </c>
      <c r="Z92" t="str">
        <f>VLOOKUP($A:$A,'Export Participants'!$A$1:$AG$49,8,FALSE)</f>
        <v>HORNETS</v>
      </c>
      <c r="AA92" t="str">
        <f>VLOOKUP($A:$A,'Export Participants'!$A$1:$AG$49,9,FALSE)</f>
        <v>BLUE AND GOLD</v>
      </c>
      <c r="AB92" s="52" t="str">
        <f>C92</f>
        <v>NICK</v>
      </c>
      <c r="AC92" s="52" t="str">
        <f>D92</f>
        <v>COLLINS</v>
      </c>
      <c r="AD92" s="52" t="str">
        <f>E92</f>
        <v>9</v>
      </c>
      <c r="AE92">
        <v>47</v>
      </c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</row>
    <row r="93" spans="1:330" s="24" customFormat="1" x14ac:dyDescent="0.3">
      <c r="A93" s="24">
        <f>'Enter Scores'!$A$109</f>
        <v>584</v>
      </c>
      <c r="B93" s="14">
        <f>RANK(J93, $J$2:$J$129)</f>
        <v>83</v>
      </c>
      <c r="C93" s="23" t="str">
        <f>IF('Enter Scores'!B112="", "", 'Enter Scores'!B112)</f>
        <v>TRISTAN</v>
      </c>
      <c r="D93" s="23" t="str">
        <f>IF('Enter Scores'!C112="", "", 'Enter Scores'!C112)</f>
        <v>REUTING</v>
      </c>
      <c r="E93" s="23" t="str">
        <f>IF('Enter Scores'!D112="", "", 'Enter Scores'!D112)</f>
        <v>9</v>
      </c>
      <c r="F93" s="23" t="str">
        <f>'Enter Scores'!A112</f>
        <v>FIELD</v>
      </c>
      <c r="G93" s="14">
        <f>'Enter Scores'!E112</f>
        <v>0</v>
      </c>
      <c r="H93" s="14">
        <f>'Enter Scores'!F112</f>
        <v>0</v>
      </c>
      <c r="I93" s="14">
        <f>'Enter Scores'!G112</f>
        <v>0</v>
      </c>
      <c r="J93" s="28">
        <f>IF(C93="", -1, SUM(G93:I93))</f>
        <v>0</v>
      </c>
      <c r="K93" s="77">
        <f>MAX(G93:I93)</f>
        <v>0</v>
      </c>
      <c r="L93" s="63" t="str">
        <f>IF(P93="TQ", "TQ", IF(Q93="IQ","IQ",""))</f>
        <v/>
      </c>
      <c r="M93" s="6" t="str">
        <f>IF(F93='Results - Sort Teams'!$D$2,"TQ",IF(F93='Results - Sort Teams'!$D$3,"TQ",IF(F93='Results - Sort Teams'!$D$4,"TQ",IF(F93='Results - Sort Teams'!$D$5,"TQ",""))))</f>
        <v/>
      </c>
      <c r="N93" s="6"/>
      <c r="O93" s="6"/>
      <c r="P93" s="31" t="str">
        <f>IF(M93="TQ","TQ","IQ")</f>
        <v>IQ</v>
      </c>
      <c r="Q93" s="31" t="str">
        <f>IF(P93="IQ",IF(R93&lt;=R$1,"IQ",""),"")</f>
        <v/>
      </c>
      <c r="R93" s="53">
        <f>COUNTIF(P$2:P93,"IQ")</f>
        <v>71</v>
      </c>
      <c r="S93" t="str">
        <f>IF(L93="IQ",R93,"")</f>
        <v/>
      </c>
      <c r="T93">
        <f>A93</f>
        <v>584</v>
      </c>
      <c r="U93" t="str">
        <f>F93</f>
        <v>FIELD</v>
      </c>
      <c r="V93" t="str">
        <f>VLOOKUP($A:$A,'Export Participants'!$A$1:$AG$49,4,FALSE)</f>
        <v>SCOTT  BOWER</v>
      </c>
      <c r="W93" t="str">
        <f>VLOOKUP($A:$A,'Export Participants'!$A$1:$AG$49,5,FALSE)</f>
        <v>216-925-2143</v>
      </c>
      <c r="X93" t="str">
        <f>VLOOKUP($A:$A,'Export Participants'!$A$1:$AG$49,6,FALSE)</f>
        <v>scott.bower@fieldlocalschools.org</v>
      </c>
      <c r="Y93" t="str">
        <f>VLOOKUP($A:$A,'Export Participants'!$A$1:$AG$49,7,FALSE)</f>
        <v/>
      </c>
      <c r="Z93" t="str">
        <f>VLOOKUP($A:$A,'Export Participants'!$A$1:$AG$49,8,FALSE)</f>
        <v>FALCONS</v>
      </c>
      <c r="AA93" t="str">
        <f>VLOOKUP($A:$A,'Export Participants'!$A$1:$AG$49,9,FALSE)</f>
        <v>RED AND WHITE</v>
      </c>
      <c r="AB93" s="52" t="str">
        <f>C93</f>
        <v>TRISTAN</v>
      </c>
      <c r="AC93" s="52" t="str">
        <f>D93</f>
        <v>REUTING</v>
      </c>
      <c r="AD93" s="52" t="str">
        <f>E93</f>
        <v>9</v>
      </c>
      <c r="AE93">
        <v>51</v>
      </c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</row>
    <row r="94" spans="1:330" s="24" customFormat="1" x14ac:dyDescent="0.3">
      <c r="A94" s="24">
        <f>'Enter Scores'!$A$109</f>
        <v>584</v>
      </c>
      <c r="B94" s="14">
        <f>RANK(J94, $J$2:$J$129)</f>
        <v>83</v>
      </c>
      <c r="C94" s="23" t="str">
        <f>IF('Enter Scores'!B115="", "", 'Enter Scores'!B115)</f>
        <v>KALEL</v>
      </c>
      <c r="D94" s="23" t="str">
        <f>IF('Enter Scores'!C115="", "", 'Enter Scores'!C115)</f>
        <v>HOLMES</v>
      </c>
      <c r="E94" s="23" t="str">
        <f>IF('Enter Scores'!D115="", "", 'Enter Scores'!D115)</f>
        <v>10</v>
      </c>
      <c r="F94" s="23" t="str">
        <f>'Enter Scores'!A115</f>
        <v>FIELD</v>
      </c>
      <c r="G94" s="14">
        <f>'Enter Scores'!E115</f>
        <v>0</v>
      </c>
      <c r="H94" s="14">
        <f>'Enter Scores'!F115</f>
        <v>0</v>
      </c>
      <c r="I94" s="14">
        <f>'Enter Scores'!G115</f>
        <v>0</v>
      </c>
      <c r="J94" s="28">
        <f>IF(C94="", -1, SUM(G94:I94))</f>
        <v>0</v>
      </c>
      <c r="K94" s="77">
        <f>MAX(G94:I94)</f>
        <v>0</v>
      </c>
      <c r="L94" s="63" t="str">
        <f>IF(P94="TQ", "TQ", IF(Q94="IQ","IQ",""))</f>
        <v/>
      </c>
      <c r="M94" s="6" t="str">
        <f>IF(F94='Results - Sort Teams'!$D$2,"TQ",IF(F94='Results - Sort Teams'!$D$3,"TQ",IF(F94='Results - Sort Teams'!$D$4,"TQ",IF(F94='Results - Sort Teams'!$D$5,"TQ",""))))</f>
        <v/>
      </c>
      <c r="N94" s="6"/>
      <c r="O94" s="6"/>
      <c r="P94" s="31" t="str">
        <f>IF(M94="TQ","TQ","IQ")</f>
        <v>IQ</v>
      </c>
      <c r="Q94" s="31" t="str">
        <f>IF(P94="IQ",IF(R94&lt;=R$1,"IQ",""),"")</f>
        <v/>
      </c>
      <c r="R94" s="53">
        <f>COUNTIF(P$2:P94,"IQ")</f>
        <v>72</v>
      </c>
      <c r="S94" t="str">
        <f>IF(L94="IQ",R94,"")</f>
        <v/>
      </c>
      <c r="T94">
        <f>A94</f>
        <v>584</v>
      </c>
      <c r="U94" t="str">
        <f>F94</f>
        <v>FIELD</v>
      </c>
      <c r="V94" t="str">
        <f>VLOOKUP($A:$A,'Export Participants'!$A$1:$AG$49,4,FALSE)</f>
        <v>SCOTT  BOWER</v>
      </c>
      <c r="W94" t="str">
        <f>VLOOKUP($A:$A,'Export Participants'!$A$1:$AG$49,5,FALSE)</f>
        <v>216-925-2143</v>
      </c>
      <c r="X94" t="str">
        <f>VLOOKUP($A:$A,'Export Participants'!$A$1:$AG$49,6,FALSE)</f>
        <v>scott.bower@fieldlocalschools.org</v>
      </c>
      <c r="Y94" t="str">
        <f>VLOOKUP($A:$A,'Export Participants'!$A$1:$AG$49,7,FALSE)</f>
        <v/>
      </c>
      <c r="Z94" t="str">
        <f>VLOOKUP($A:$A,'Export Participants'!$A$1:$AG$49,8,FALSE)</f>
        <v>FALCONS</v>
      </c>
      <c r="AA94" t="str">
        <f>VLOOKUP($A:$A,'Export Participants'!$A$1:$AG$49,9,FALSE)</f>
        <v>RED AND WHITE</v>
      </c>
      <c r="AB94" s="52" t="str">
        <f>C94</f>
        <v>KALEL</v>
      </c>
      <c r="AC94" s="52" t="str">
        <f>D94</f>
        <v>HOLMES</v>
      </c>
      <c r="AD94" s="52" t="str">
        <f>E94</f>
        <v>10</v>
      </c>
      <c r="AE94">
        <v>54</v>
      </c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</row>
    <row r="95" spans="1:330" s="24" customFormat="1" x14ac:dyDescent="0.3">
      <c r="A95" s="24">
        <f>'Enter Scores'!$A$126</f>
        <v>630</v>
      </c>
      <c r="B95" s="14">
        <f>RANK(J95, $J$2:$J$129)</f>
        <v>83</v>
      </c>
      <c r="C95" s="23" t="str">
        <f>IF('Enter Scores'!B128="", "", 'Enter Scores'!B128)</f>
        <v>COLIN</v>
      </c>
      <c r="D95" s="23" t="str">
        <f>IF('Enter Scores'!C128="", "", 'Enter Scores'!C128)</f>
        <v>CUPPLES</v>
      </c>
      <c r="E95" s="23" t="str">
        <f>IF('Enter Scores'!D128="", "", 'Enter Scores'!D128)</f>
        <v>9</v>
      </c>
      <c r="F95" s="23" t="str">
        <f>'Enter Scores'!A128</f>
        <v>GARFIELD</v>
      </c>
      <c r="G95" s="14">
        <f>'Enter Scores'!E128</f>
        <v>0</v>
      </c>
      <c r="H95" s="14">
        <f>'Enter Scores'!F128</f>
        <v>0</v>
      </c>
      <c r="I95" s="14">
        <f>'Enter Scores'!G128</f>
        <v>0</v>
      </c>
      <c r="J95" s="28">
        <f>IF(C95="", -1, SUM(G95:I95))</f>
        <v>0</v>
      </c>
      <c r="K95" s="77">
        <f>MAX(G95:I95)</f>
        <v>0</v>
      </c>
      <c r="L95" s="63" t="str">
        <f>IF(P95="TQ", "TQ", IF(Q95="IQ","IQ",""))</f>
        <v/>
      </c>
      <c r="M95" s="6" t="str">
        <f>IF(F95='Results - Sort Teams'!$D$2,"TQ",IF(F95='Results - Sort Teams'!$D$3,"TQ",IF(F95='Results - Sort Teams'!$D$4,"TQ",IF(F95='Results - Sort Teams'!$D$5,"TQ",""))))</f>
        <v/>
      </c>
      <c r="N95" s="6"/>
      <c r="O95" s="6"/>
      <c r="P95" s="31" t="str">
        <f>IF(M95="TQ","TQ","IQ")</f>
        <v>IQ</v>
      </c>
      <c r="Q95" s="31" t="str">
        <f>IF(P95="IQ",IF(R95&lt;=R$1,"IQ",""),"")</f>
        <v/>
      </c>
      <c r="R95" s="53">
        <f>COUNTIF(P$2:P95,"IQ")</f>
        <v>73</v>
      </c>
      <c r="S95" t="str">
        <f>IF(L95="IQ",R95,"")</f>
        <v/>
      </c>
      <c r="T95">
        <f>A95</f>
        <v>630</v>
      </c>
      <c r="U95" t="str">
        <f>F95</f>
        <v>GARFIELD</v>
      </c>
      <c r="V95" t="str">
        <f>VLOOKUP($A:$A,'Export Participants'!$A$1:$AG$49,4,FALSE)</f>
        <v>HOWARD MOORE</v>
      </c>
      <c r="W95" t="str">
        <f>VLOOKUP($A:$A,'Export Participants'!$A$1:$AG$49,5,FALSE)</f>
        <v>440-935-0977</v>
      </c>
      <c r="X95" t="str">
        <f>VLOOKUP($A:$A,'Export Participants'!$A$1:$AG$49,6,FALSE)</f>
        <v>hambone5555@yahoo.com</v>
      </c>
      <c r="Y95" t="str">
        <f>VLOOKUP($A:$A,'Export Participants'!$A$1:$AG$49,7,FALSE)</f>
        <v>JOE BRIGHAM</v>
      </c>
      <c r="Z95" t="str">
        <f>VLOOKUP($A:$A,'Export Participants'!$A$1:$AG$49,8,FALSE)</f>
        <v>G-MEN</v>
      </c>
      <c r="AA95" t="str">
        <f>VLOOKUP($A:$A,'Export Participants'!$A$1:$AG$49,9,FALSE)</f>
        <v>BLACK AND GOLD</v>
      </c>
      <c r="AB95" s="52" t="str">
        <f>C95</f>
        <v>COLIN</v>
      </c>
      <c r="AC95" s="52" t="str">
        <f>D95</f>
        <v>CUPPLES</v>
      </c>
      <c r="AD95" s="52" t="str">
        <f>E95</f>
        <v>9</v>
      </c>
      <c r="AE95">
        <v>58</v>
      </c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</row>
    <row r="96" spans="1:330" s="24" customFormat="1" x14ac:dyDescent="0.3">
      <c r="A96" s="24">
        <f>'Enter Scores'!$A$126</f>
        <v>630</v>
      </c>
      <c r="B96" s="14">
        <f>RANK(J96, $J$2:$J$129)</f>
        <v>83</v>
      </c>
      <c r="C96" s="23" t="str">
        <f>IF('Enter Scores'!B129="", "", 'Enter Scores'!B129)</f>
        <v>JADEN</v>
      </c>
      <c r="D96" s="23" t="str">
        <f>IF('Enter Scores'!C129="", "", 'Enter Scores'!C129)</f>
        <v>LANSBERRY-FORMAN</v>
      </c>
      <c r="E96" s="23" t="str">
        <f>IF('Enter Scores'!D129="", "", 'Enter Scores'!D129)</f>
        <v>9</v>
      </c>
      <c r="F96" s="23" t="str">
        <f>'Enter Scores'!A129</f>
        <v>GARFIELD</v>
      </c>
      <c r="G96" s="14">
        <f>'Enter Scores'!E129</f>
        <v>0</v>
      </c>
      <c r="H96" s="14">
        <f>'Enter Scores'!F129</f>
        <v>0</v>
      </c>
      <c r="I96" s="14">
        <f>'Enter Scores'!G129</f>
        <v>0</v>
      </c>
      <c r="J96" s="28">
        <f>IF(C96="", -1, SUM(G96:I96))</f>
        <v>0</v>
      </c>
      <c r="K96" s="77">
        <f>MAX(G96:I96)</f>
        <v>0</v>
      </c>
      <c r="L96" s="63" t="str">
        <f>IF(P96="TQ", "TQ", IF(Q96="IQ","IQ",""))</f>
        <v/>
      </c>
      <c r="M96" s="6" t="str">
        <f>IF(F96='Results - Sort Teams'!$D$2,"TQ",IF(F96='Results - Sort Teams'!$D$3,"TQ",IF(F96='Results - Sort Teams'!$D$4,"TQ",IF(F96='Results - Sort Teams'!$D$5,"TQ",""))))</f>
        <v/>
      </c>
      <c r="N96" s="6"/>
      <c r="O96" s="6"/>
      <c r="P96" s="31" t="str">
        <f>IF(M96="TQ","TQ","IQ")</f>
        <v>IQ</v>
      </c>
      <c r="Q96" s="31" t="str">
        <f>IF(P96="IQ",IF(R96&lt;=R$1,"IQ",""),"")</f>
        <v/>
      </c>
      <c r="R96" s="53">
        <f>COUNTIF(P$2:P96,"IQ")</f>
        <v>74</v>
      </c>
      <c r="S96" t="str">
        <f>IF(L96="IQ",R96,"")</f>
        <v/>
      </c>
      <c r="T96">
        <f>A96</f>
        <v>630</v>
      </c>
      <c r="U96" t="str">
        <f>F96</f>
        <v>GARFIELD</v>
      </c>
      <c r="V96" t="str">
        <f>VLOOKUP($A:$A,'Export Participants'!$A$1:$AG$49,4,FALSE)</f>
        <v>HOWARD MOORE</v>
      </c>
      <c r="W96" t="str">
        <f>VLOOKUP($A:$A,'Export Participants'!$A$1:$AG$49,5,FALSE)</f>
        <v>440-935-0977</v>
      </c>
      <c r="X96" t="str">
        <f>VLOOKUP($A:$A,'Export Participants'!$A$1:$AG$49,6,FALSE)</f>
        <v>hambone5555@yahoo.com</v>
      </c>
      <c r="Y96" t="str">
        <f>VLOOKUP($A:$A,'Export Participants'!$A$1:$AG$49,7,FALSE)</f>
        <v>JOE BRIGHAM</v>
      </c>
      <c r="Z96" t="str">
        <f>VLOOKUP($A:$A,'Export Participants'!$A$1:$AG$49,8,FALSE)</f>
        <v>G-MEN</v>
      </c>
      <c r="AA96" t="str">
        <f>VLOOKUP($A:$A,'Export Participants'!$A$1:$AG$49,9,FALSE)</f>
        <v>BLACK AND GOLD</v>
      </c>
      <c r="AB96" s="52" t="str">
        <f>C96</f>
        <v>JADEN</v>
      </c>
      <c r="AC96" s="52" t="str">
        <f>D96</f>
        <v>LANSBERRY-FORMAN</v>
      </c>
      <c r="AD96" s="52" t="str">
        <f>E96</f>
        <v>9</v>
      </c>
      <c r="AE96">
        <v>59</v>
      </c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</row>
    <row r="97" spans="1:330" s="24" customFormat="1" x14ac:dyDescent="0.3">
      <c r="A97" s="24">
        <f>'Enter Scores'!$A$143</f>
        <v>823</v>
      </c>
      <c r="B97" s="14">
        <f>RANK(J97, $J$2:$J$129)</f>
        <v>83</v>
      </c>
      <c r="C97" s="23" t="str">
        <f>IF('Enter Scores'!B149="", "", 'Enter Scores'!B149)</f>
        <v>TRISTAN</v>
      </c>
      <c r="D97" s="23" t="str">
        <f>IF('Enter Scores'!C149="", "", 'Enter Scores'!C149)</f>
        <v>ROBERTS</v>
      </c>
      <c r="E97" s="23" t="str">
        <f>IF('Enter Scores'!D149="", "", 'Enter Scores'!D149)</f>
        <v>10</v>
      </c>
      <c r="F97" s="23" t="str">
        <f>'Enter Scores'!A149</f>
        <v>LAKE CENTER CHRISTIAN</v>
      </c>
      <c r="G97" s="14">
        <f>'Enter Scores'!E149</f>
        <v>0</v>
      </c>
      <c r="H97" s="14">
        <f>'Enter Scores'!F149</f>
        <v>0</v>
      </c>
      <c r="I97" s="14">
        <f>'Enter Scores'!G149</f>
        <v>0</v>
      </c>
      <c r="J97" s="28">
        <f>IF(C97="", -1, SUM(G97:I97))</f>
        <v>0</v>
      </c>
      <c r="K97" s="77">
        <f>MAX(G97:I97)</f>
        <v>0</v>
      </c>
      <c r="L97" s="63" t="str">
        <f>IF(P97="TQ", "TQ", IF(Q97="IQ","IQ",""))</f>
        <v/>
      </c>
      <c r="M97" s="6" t="str">
        <f>IF(F97='Results - Sort Teams'!$D$2,"TQ",IF(F97='Results - Sort Teams'!$D$3,"TQ",IF(F97='Results - Sort Teams'!$D$4,"TQ",IF(F97='Results - Sort Teams'!$D$5,"TQ",""))))</f>
        <v/>
      </c>
      <c r="N97" s="6"/>
      <c r="O97" s="6"/>
      <c r="P97" s="31" t="str">
        <f>IF(M97="TQ","TQ","IQ")</f>
        <v>IQ</v>
      </c>
      <c r="Q97" s="31" t="str">
        <f>IF(P97="IQ",IF(R97&lt;=R$1,"IQ",""),"")</f>
        <v/>
      </c>
      <c r="R97" s="53">
        <f>COUNTIF(P$2:P97,"IQ")</f>
        <v>75</v>
      </c>
      <c r="S97" t="str">
        <f>IF(L97="IQ",R97,"")</f>
        <v/>
      </c>
      <c r="T97">
        <f>A97</f>
        <v>823</v>
      </c>
      <c r="U97" t="str">
        <f>F97</f>
        <v>LAKE CENTER CHRISTIAN</v>
      </c>
      <c r="V97" t="str">
        <f>VLOOKUP($A:$A,'Export Participants'!$A$1:$AG$49,4,FALSE)</f>
        <v>LYLE MISENER</v>
      </c>
      <c r="W97" t="str">
        <f>VLOOKUP($A:$A,'Export Participants'!$A$1:$AG$49,5,FALSE)</f>
        <v>330-415-2800</v>
      </c>
      <c r="X97" t="str">
        <f>VLOOKUP($A:$A,'Export Participants'!$A$1:$AG$49,6,FALSE)</f>
        <v>lmisener@lccs.com</v>
      </c>
      <c r="Y97" t="str">
        <f>VLOOKUP($A:$A,'Export Participants'!$A$1:$AG$49,7,FALSE)</f>
        <v>ED SMITH</v>
      </c>
      <c r="Z97" t="str">
        <f>VLOOKUP($A:$A,'Export Participants'!$A$1:$AG$49,8,FALSE)</f>
        <v>TIGERS</v>
      </c>
      <c r="AA97" t="str">
        <f>VLOOKUP($A:$A,'Export Participants'!$A$1:$AG$49,9,FALSE)</f>
        <v>ROYAL BLUE AND GOLD</v>
      </c>
      <c r="AB97" s="52" t="str">
        <f>C97</f>
        <v>TRISTAN</v>
      </c>
      <c r="AC97" s="52" t="str">
        <f>D97</f>
        <v>ROBERTS</v>
      </c>
      <c r="AD97" s="52" t="str">
        <f>E97</f>
        <v>10</v>
      </c>
      <c r="AE97">
        <v>70</v>
      </c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</row>
    <row r="98" spans="1:330" s="24" customFormat="1" x14ac:dyDescent="0.3">
      <c r="A98" s="24">
        <f>'Enter Scores'!$A$143</f>
        <v>823</v>
      </c>
      <c r="B98" s="14">
        <f>RANK(J98, $J$2:$J$129)</f>
        <v>83</v>
      </c>
      <c r="C98" s="23" t="str">
        <f>IF('Enter Scores'!B150="", "", 'Enter Scores'!B150)</f>
        <v>STAN</v>
      </c>
      <c r="D98" s="23" t="str">
        <f>IF('Enter Scores'!C150="", "", 'Enter Scores'!C150)</f>
        <v>KEVER</v>
      </c>
      <c r="E98" s="23" t="str">
        <f>IF('Enter Scores'!D150="", "", 'Enter Scores'!D150)</f>
        <v>11</v>
      </c>
      <c r="F98" s="23" t="str">
        <f>'Enter Scores'!A150</f>
        <v>LAKE CENTER CHRISTIAN</v>
      </c>
      <c r="G98" s="14">
        <f>'Enter Scores'!E150</f>
        <v>0</v>
      </c>
      <c r="H98" s="14">
        <f>'Enter Scores'!F150</f>
        <v>0</v>
      </c>
      <c r="I98" s="14">
        <f>'Enter Scores'!G150</f>
        <v>0</v>
      </c>
      <c r="J98" s="28">
        <f>IF(C98="", -1, SUM(G98:I98))</f>
        <v>0</v>
      </c>
      <c r="K98" s="77">
        <f>MAX(G98:I98)</f>
        <v>0</v>
      </c>
      <c r="L98" s="63" t="str">
        <f>IF(P98="TQ", "TQ", IF(Q98="IQ","IQ",""))</f>
        <v/>
      </c>
      <c r="M98" s="6" t="str">
        <f>IF(F98='Results - Sort Teams'!$D$2,"TQ",IF(F98='Results - Sort Teams'!$D$3,"TQ",IF(F98='Results - Sort Teams'!$D$4,"TQ",IF(F98='Results - Sort Teams'!$D$5,"TQ",""))))</f>
        <v/>
      </c>
      <c r="N98" s="6"/>
      <c r="O98" s="6"/>
      <c r="P98" s="31" t="str">
        <f>IF(M98="TQ","TQ","IQ")</f>
        <v>IQ</v>
      </c>
      <c r="Q98" s="31" t="str">
        <f>IF(P98="IQ",IF(R98&lt;=R$1,"IQ",""),"")</f>
        <v/>
      </c>
      <c r="R98" s="53">
        <f>COUNTIF(P$2:P98,"IQ")</f>
        <v>76</v>
      </c>
      <c r="S98" t="str">
        <f>IF(L98="IQ",R98,"")</f>
        <v/>
      </c>
      <c r="T98">
        <f>A98</f>
        <v>823</v>
      </c>
      <c r="U98" t="str">
        <f>F98</f>
        <v>LAKE CENTER CHRISTIAN</v>
      </c>
      <c r="V98" t="str">
        <f>VLOOKUP($A:$A,'Export Participants'!$A$1:$AG$49,4,FALSE)</f>
        <v>LYLE MISENER</v>
      </c>
      <c r="W98" t="str">
        <f>VLOOKUP($A:$A,'Export Participants'!$A$1:$AG$49,5,FALSE)</f>
        <v>330-415-2800</v>
      </c>
      <c r="X98" t="str">
        <f>VLOOKUP($A:$A,'Export Participants'!$A$1:$AG$49,6,FALSE)</f>
        <v>lmisener@lccs.com</v>
      </c>
      <c r="Y98" t="str">
        <f>VLOOKUP($A:$A,'Export Participants'!$A$1:$AG$49,7,FALSE)</f>
        <v>ED SMITH</v>
      </c>
      <c r="Z98" t="str">
        <f>VLOOKUP($A:$A,'Export Participants'!$A$1:$AG$49,8,FALSE)</f>
        <v>TIGERS</v>
      </c>
      <c r="AA98" t="str">
        <f>VLOOKUP($A:$A,'Export Participants'!$A$1:$AG$49,9,FALSE)</f>
        <v>ROYAL BLUE AND GOLD</v>
      </c>
      <c r="AB98" s="52" t="str">
        <f>C98</f>
        <v>STAN</v>
      </c>
      <c r="AC98" s="52" t="str">
        <f>D98</f>
        <v>KEVER</v>
      </c>
      <c r="AD98" s="52" t="str">
        <f>E98</f>
        <v>11</v>
      </c>
      <c r="AE98">
        <v>71</v>
      </c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</row>
    <row r="99" spans="1:330" s="24" customFormat="1" x14ac:dyDescent="0.3">
      <c r="A99" s="24">
        <f>'Enter Scores'!$A$160</f>
        <v>1281</v>
      </c>
      <c r="B99" s="14">
        <f>RANK(J99, $J$2:$J$129)</f>
        <v>83</v>
      </c>
      <c r="C99" s="23" t="str">
        <f>IF('Enter Scores'!B166="", "", 'Enter Scores'!B166)</f>
        <v>KIERAN</v>
      </c>
      <c r="D99" s="23" t="str">
        <f>IF('Enter Scores'!C166="", "", 'Enter Scores'!C166)</f>
        <v>ROSANDER</v>
      </c>
      <c r="E99" s="23" t="str">
        <f>IF('Enter Scores'!D166="", "", 'Enter Scores'!D166)</f>
        <v>11</v>
      </c>
      <c r="F99" s="23" t="str">
        <f>'Enter Scores'!A166</f>
        <v>RAVENNA</v>
      </c>
      <c r="G99" s="14">
        <f>'Enter Scores'!E166</f>
        <v>0</v>
      </c>
      <c r="H99" s="14">
        <f>'Enter Scores'!F166</f>
        <v>0</v>
      </c>
      <c r="I99" s="14">
        <f>'Enter Scores'!G166</f>
        <v>0</v>
      </c>
      <c r="J99" s="28">
        <f>IF(C99="", -1, SUM(G99:I99))</f>
        <v>0</v>
      </c>
      <c r="K99" s="77">
        <f>MAX(G99:I99)</f>
        <v>0</v>
      </c>
      <c r="L99" s="63" t="str">
        <f>IF(P99="TQ", "TQ", IF(Q99="IQ","IQ",""))</f>
        <v/>
      </c>
      <c r="M99" s="6" t="str">
        <f>IF(F99='Results - Sort Teams'!$D$2,"TQ",IF(F99='Results - Sort Teams'!$D$3,"TQ",IF(F99='Results - Sort Teams'!$D$4,"TQ",IF(F99='Results - Sort Teams'!$D$5,"TQ",""))))</f>
        <v/>
      </c>
      <c r="N99" s="6"/>
      <c r="O99" s="6"/>
      <c r="P99" s="31" t="str">
        <f>IF(M99="TQ","TQ","IQ")</f>
        <v>IQ</v>
      </c>
      <c r="Q99" s="31" t="str">
        <f>IF(P99="IQ",IF(R99&lt;=R$1,"IQ",""),"")</f>
        <v/>
      </c>
      <c r="R99" s="53">
        <f>COUNTIF(P$2:P99,"IQ")</f>
        <v>77</v>
      </c>
      <c r="S99" t="str">
        <f>IF(L99="IQ",R99,"")</f>
        <v/>
      </c>
      <c r="T99">
        <f>A99</f>
        <v>1281</v>
      </c>
      <c r="U99" t="str">
        <f>F99</f>
        <v>RAVENNA</v>
      </c>
      <c r="V99" t="str">
        <f>VLOOKUP($A:$A,'Export Participants'!$A$1:$AG$49,4,FALSE)</f>
        <v>KELLY CHAMP</v>
      </c>
      <c r="W99" t="str">
        <f>VLOOKUP($A:$A,'Export Participants'!$A$1:$AG$49,5,FALSE)</f>
        <v>330-281-8898</v>
      </c>
      <c r="X99" t="str">
        <f>VLOOKUP($A:$A,'Export Participants'!$A$1:$AG$49,6,FALSE)</f>
        <v>kelly.champ@ravennaschools.us</v>
      </c>
      <c r="Y99" t="str">
        <f>VLOOKUP($A:$A,'Export Participants'!$A$1:$AG$49,7,FALSE)</f>
        <v>DJ MADDEN</v>
      </c>
      <c r="Z99" t="str">
        <f>VLOOKUP($A:$A,'Export Participants'!$A$1:$AG$49,8,FALSE)</f>
        <v>RAVENS</v>
      </c>
      <c r="AA99" t="str">
        <f>VLOOKUP($A:$A,'Export Participants'!$A$1:$AG$49,9,FALSE)</f>
        <v>ROYAL BLUE, RED AND WHITE</v>
      </c>
      <c r="AB99" s="52" t="str">
        <f>C99</f>
        <v>KIERAN</v>
      </c>
      <c r="AC99" s="52" t="str">
        <f>D99</f>
        <v>ROSANDER</v>
      </c>
      <c r="AD99" s="52" t="str">
        <f>E99</f>
        <v>11</v>
      </c>
      <c r="AE99">
        <v>78</v>
      </c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</row>
    <row r="100" spans="1:330" s="24" customFormat="1" x14ac:dyDescent="0.3">
      <c r="A100" s="24">
        <f>'Enter Scores'!$A$177</f>
        <v>1328</v>
      </c>
      <c r="B100" s="14">
        <f>RANK(J100, $J$2:$J$129)</f>
        <v>83</v>
      </c>
      <c r="C100" s="23" t="str">
        <f>IF('Enter Scores'!B183="", "", 'Enter Scores'!B183)</f>
        <v>ELIJAH</v>
      </c>
      <c r="D100" s="23" t="str">
        <f>IF('Enter Scores'!C183="", "", 'Enter Scores'!C183)</f>
        <v>BIRCH</v>
      </c>
      <c r="E100" s="23" t="str">
        <f>IF('Enter Scores'!D183="", "", 'Enter Scores'!D183)</f>
        <v>11</v>
      </c>
      <c r="F100" s="23" t="str">
        <f>'Enter Scores'!A183</f>
        <v>ROOTSTOWN</v>
      </c>
      <c r="G100" s="14">
        <f>'Enter Scores'!E183</f>
        <v>0</v>
      </c>
      <c r="H100" s="14">
        <f>'Enter Scores'!F183</f>
        <v>0</v>
      </c>
      <c r="I100" s="14">
        <f>'Enter Scores'!G183</f>
        <v>0</v>
      </c>
      <c r="J100" s="28">
        <f>IF(C100="", -1, SUM(G100:I100))</f>
        <v>0</v>
      </c>
      <c r="K100" s="77">
        <f>MAX(G100:I100)</f>
        <v>0</v>
      </c>
      <c r="L100" s="63" t="str">
        <f>IF(P100="TQ", "TQ", IF(Q100="IQ","IQ",""))</f>
        <v>TQ</v>
      </c>
      <c r="M100" s="6" t="str">
        <f>IF(F100='Results - Sort Teams'!$D$2,"TQ",IF(F100='Results - Sort Teams'!$D$3,"TQ",IF(F100='Results - Sort Teams'!$D$4,"TQ",IF(F100='Results - Sort Teams'!$D$5,"TQ",""))))</f>
        <v>TQ</v>
      </c>
      <c r="N100" s="6"/>
      <c r="O100" s="6"/>
      <c r="P100" s="31" t="str">
        <f>IF(M100="TQ","TQ","IQ")</f>
        <v>TQ</v>
      </c>
      <c r="Q100" s="31" t="str">
        <f>IF(P100="IQ",IF(R100&lt;=R$1,"IQ",""),"")</f>
        <v/>
      </c>
      <c r="R100" s="53">
        <f>COUNTIF(P$2:P100,"IQ")</f>
        <v>77</v>
      </c>
      <c r="S100" t="str">
        <f>IF(L100="IQ",R100,"")</f>
        <v/>
      </c>
      <c r="T100">
        <f>A100</f>
        <v>1328</v>
      </c>
      <c r="U100" t="str">
        <f>F100</f>
        <v>ROOTSTOWN</v>
      </c>
      <c r="V100" t="str">
        <f>VLOOKUP($A:$A,'Export Participants'!$A$1:$AG$49,4,FALSE)</f>
        <v>THOMAS BUTCHER</v>
      </c>
      <c r="W100" t="str">
        <f>VLOOKUP($A:$A,'Export Participants'!$A$1:$AG$49,5,FALSE)</f>
        <v>330 310-6923</v>
      </c>
      <c r="X100" t="str">
        <f>VLOOKUP($A:$A,'Export Participants'!$A$1:$AG$49,6,FALSE)</f>
        <v>abutcher602@gmail.com</v>
      </c>
      <c r="Y100" t="str">
        <f>VLOOKUP($A:$A,'Export Participants'!$A$1:$AG$49,7,FALSE)</f>
        <v>BRIAN BOVEINGTON</v>
      </c>
      <c r="Z100" t="str">
        <f>VLOOKUP($A:$A,'Export Participants'!$A$1:$AG$49,8,FALSE)</f>
        <v>ROVERS</v>
      </c>
      <c r="AA100" t="str">
        <f>VLOOKUP($A:$A,'Export Participants'!$A$1:$AG$49,9,FALSE)</f>
        <v>NAVY BLUE AND WHITE</v>
      </c>
      <c r="AB100" s="52" t="str">
        <f>C100</f>
        <v>ELIJAH</v>
      </c>
      <c r="AC100" s="52" t="str">
        <f>D100</f>
        <v>BIRCH</v>
      </c>
      <c r="AD100" s="52" t="str">
        <f>E100</f>
        <v>11</v>
      </c>
      <c r="AE100">
        <v>86</v>
      </c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</row>
    <row r="101" spans="1:330" s="24" customFormat="1" x14ac:dyDescent="0.3">
      <c r="A101" s="24">
        <f>'Enter Scores'!$A$177</f>
        <v>1328</v>
      </c>
      <c r="B101" s="14">
        <f>RANK(J101, $J$2:$J$129)</f>
        <v>83</v>
      </c>
      <c r="C101" s="23" t="str">
        <f>IF('Enter Scores'!B184="", "", 'Enter Scores'!B184)</f>
        <v>BEN</v>
      </c>
      <c r="D101" s="23" t="str">
        <f>IF('Enter Scores'!C184="", "", 'Enter Scores'!C184)</f>
        <v>KLINE</v>
      </c>
      <c r="E101" s="23" t="str">
        <f>IF('Enter Scores'!D184="", "", 'Enter Scores'!D184)</f>
        <v>11</v>
      </c>
      <c r="F101" s="23" t="str">
        <f>'Enter Scores'!A184</f>
        <v>ROOTSTOWN</v>
      </c>
      <c r="G101" s="14">
        <f>'Enter Scores'!E184</f>
        <v>0</v>
      </c>
      <c r="H101" s="14">
        <f>'Enter Scores'!F184</f>
        <v>0</v>
      </c>
      <c r="I101" s="14">
        <f>'Enter Scores'!G184</f>
        <v>0</v>
      </c>
      <c r="J101" s="28">
        <f>IF(C101="", -1, SUM(G101:I101))</f>
        <v>0</v>
      </c>
      <c r="K101" s="77">
        <f>MAX(G101:I101)</f>
        <v>0</v>
      </c>
      <c r="L101" s="63" t="str">
        <f>IF(P101="TQ", "TQ", IF(Q101="IQ","IQ",""))</f>
        <v>TQ</v>
      </c>
      <c r="M101" s="6" t="str">
        <f>IF(F101='Results - Sort Teams'!$D$2,"TQ",IF(F101='Results - Sort Teams'!$D$3,"TQ",IF(F101='Results - Sort Teams'!$D$4,"TQ",IF(F101='Results - Sort Teams'!$D$5,"TQ",""))))</f>
        <v>TQ</v>
      </c>
      <c r="N101" s="6"/>
      <c r="O101" s="6"/>
      <c r="P101" s="31" t="str">
        <f>IF(M101="TQ","TQ","IQ")</f>
        <v>TQ</v>
      </c>
      <c r="Q101" s="31" t="str">
        <f>IF(P101="IQ",IF(R101&lt;=R$1,"IQ",""),"")</f>
        <v/>
      </c>
      <c r="R101" s="53">
        <f>COUNTIF(P$2:P101,"IQ")</f>
        <v>77</v>
      </c>
      <c r="S101" t="str">
        <f>IF(L101="IQ",R101,"")</f>
        <v/>
      </c>
      <c r="T101">
        <f>A101</f>
        <v>1328</v>
      </c>
      <c r="U101" t="str">
        <f>F101</f>
        <v>ROOTSTOWN</v>
      </c>
      <c r="V101" t="str">
        <f>VLOOKUP($A:$A,'Export Participants'!$A$1:$AG$49,4,FALSE)</f>
        <v>THOMAS BUTCHER</v>
      </c>
      <c r="W101" t="str">
        <f>VLOOKUP($A:$A,'Export Participants'!$A$1:$AG$49,5,FALSE)</f>
        <v>330 310-6923</v>
      </c>
      <c r="X101" t="str">
        <f>VLOOKUP($A:$A,'Export Participants'!$A$1:$AG$49,6,FALSE)</f>
        <v>abutcher602@gmail.com</v>
      </c>
      <c r="Y101" t="str">
        <f>VLOOKUP($A:$A,'Export Participants'!$A$1:$AG$49,7,FALSE)</f>
        <v>BRIAN BOVEINGTON</v>
      </c>
      <c r="Z101" t="str">
        <f>VLOOKUP($A:$A,'Export Participants'!$A$1:$AG$49,8,FALSE)</f>
        <v>ROVERS</v>
      </c>
      <c r="AA101" t="str">
        <f>VLOOKUP($A:$A,'Export Participants'!$A$1:$AG$49,9,FALSE)</f>
        <v>NAVY BLUE AND WHITE</v>
      </c>
      <c r="AB101" s="52" t="str">
        <f>C101</f>
        <v>BEN</v>
      </c>
      <c r="AC101" s="52" t="str">
        <f>D101</f>
        <v>KLINE</v>
      </c>
      <c r="AD101" s="52" t="str">
        <f>E101</f>
        <v>11</v>
      </c>
      <c r="AE101">
        <v>87</v>
      </c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</row>
    <row r="102" spans="1:330" s="24" customFormat="1" x14ac:dyDescent="0.3">
      <c r="A102" s="24">
        <f>'Enter Scores'!$A$194</f>
        <v>1472</v>
      </c>
      <c r="B102" s="14">
        <f>RANK(J102, $J$2:$J$129)</f>
        <v>83</v>
      </c>
      <c r="C102" s="23" t="str">
        <f>IF('Enter Scores'!B200="", "", 'Enter Scores'!B200)</f>
        <v>MICHAEL</v>
      </c>
      <c r="D102" s="23" t="str">
        <f>IF('Enter Scores'!C200="", "", 'Enter Scores'!C200)</f>
        <v>KIM</v>
      </c>
      <c r="E102" s="23" t="str">
        <f>IF('Enter Scores'!D200="", "", 'Enter Scores'!D200)</f>
        <v>12</v>
      </c>
      <c r="F102" s="23" t="str">
        <f>'Enter Scores'!A200</f>
        <v>SPRINGFIELD</v>
      </c>
      <c r="G102" s="14">
        <f>'Enter Scores'!E200</f>
        <v>0</v>
      </c>
      <c r="H102" s="14">
        <f>'Enter Scores'!F200</f>
        <v>0</v>
      </c>
      <c r="I102" s="14">
        <f>'Enter Scores'!G200</f>
        <v>0</v>
      </c>
      <c r="J102" s="28">
        <f>IF(C102="", -1, SUM(G102:I102))</f>
        <v>0</v>
      </c>
      <c r="K102" s="77">
        <f>MAX(G102:I102)</f>
        <v>0</v>
      </c>
      <c r="L102" s="63" t="str">
        <f>IF(P102="TQ", "TQ", IF(Q102="IQ","IQ",""))</f>
        <v>TQ</v>
      </c>
      <c r="M102" s="6" t="str">
        <f>IF(F102='Results - Sort Teams'!$D$2,"TQ",IF(F102='Results - Sort Teams'!$D$3,"TQ",IF(F102='Results - Sort Teams'!$D$4,"TQ",IF(F102='Results - Sort Teams'!$D$5,"TQ",""))))</f>
        <v>TQ</v>
      </c>
      <c r="N102" s="6"/>
      <c r="O102" s="6"/>
      <c r="P102" s="31" t="str">
        <f>IF(M102="TQ","TQ","IQ")</f>
        <v>TQ</v>
      </c>
      <c r="Q102" s="31" t="str">
        <f>IF(P102="IQ",IF(R102&lt;=R$1,"IQ",""),"")</f>
        <v/>
      </c>
      <c r="R102" s="53">
        <f>COUNTIF(P$2:P102,"IQ")</f>
        <v>77</v>
      </c>
      <c r="S102" t="str">
        <f>IF(L102="IQ",R102,"")</f>
        <v/>
      </c>
      <c r="T102">
        <f>A102</f>
        <v>1472</v>
      </c>
      <c r="U102" t="str">
        <f>F102</f>
        <v>SPRINGFIELD</v>
      </c>
      <c r="V102" t="str">
        <f>VLOOKUP($A:$A,'Export Participants'!$A$1:$AG$49,4,FALSE)</f>
        <v>DANA FLOYD</v>
      </c>
      <c r="W102" t="str">
        <f>VLOOKUP($A:$A,'Export Participants'!$A$1:$AG$49,5,FALSE)</f>
        <v>330-524-1495</v>
      </c>
      <c r="X102" t="str">
        <f>VLOOKUP($A:$A,'Export Participants'!$A$1:$AG$49,6,FALSE)</f>
        <v>sp_floyd@springfieldspartans.org</v>
      </c>
      <c r="Y102" t="str">
        <f>VLOOKUP($A:$A,'Export Participants'!$A$1:$AG$49,7,FALSE)</f>
        <v>MICHAEL KEYS</v>
      </c>
      <c r="Z102" t="str">
        <f>VLOOKUP($A:$A,'Export Participants'!$A$1:$AG$49,8,FALSE)</f>
        <v>SPARTANS</v>
      </c>
      <c r="AA102" t="str">
        <f>VLOOKUP($A:$A,'Export Participants'!$A$1:$AG$49,9,FALSE)</f>
        <v>RED AND GRAY</v>
      </c>
      <c r="AB102" s="52" t="str">
        <f>C102</f>
        <v>MICHAEL</v>
      </c>
      <c r="AC102" s="52" t="str">
        <f>D102</f>
        <v>KIM</v>
      </c>
      <c r="AD102" s="52" t="str">
        <f>E102</f>
        <v>12</v>
      </c>
      <c r="AE102">
        <v>94</v>
      </c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</row>
    <row r="103" spans="1:330" s="24" customFormat="1" x14ac:dyDescent="0.3">
      <c r="A103" s="24">
        <f>'Enter Scores'!$A$211</f>
        <v>1548</v>
      </c>
      <c r="B103" s="14">
        <f>RANK(J103, $J$2:$J$129)</f>
        <v>83</v>
      </c>
      <c r="C103" s="23" t="str">
        <f>IF('Enter Scores'!B217="", "", 'Enter Scores'!B217)</f>
        <v>JONATHON</v>
      </c>
      <c r="D103" s="23" t="str">
        <f>IF('Enter Scores'!C217="", "", 'Enter Scores'!C217)</f>
        <v>EIKLEBERRY</v>
      </c>
      <c r="E103" s="23" t="str">
        <f>IF('Enter Scores'!D217="", "", 'Enter Scores'!D217)</f>
        <v>10</v>
      </c>
      <c r="F103" s="23" t="str">
        <f>'Enter Scores'!A217</f>
        <v>TRIWAY</v>
      </c>
      <c r="G103" s="14">
        <f>'Enter Scores'!E217</f>
        <v>0</v>
      </c>
      <c r="H103" s="14">
        <f>'Enter Scores'!F217</f>
        <v>0</v>
      </c>
      <c r="I103" s="14">
        <f>'Enter Scores'!G217</f>
        <v>0</v>
      </c>
      <c r="J103" s="28">
        <f>IF(C103="", -1, SUM(G103:I103))</f>
        <v>0</v>
      </c>
      <c r="K103" s="77">
        <f>MAX(G103:I103)</f>
        <v>0</v>
      </c>
      <c r="L103" s="63" t="str">
        <f>IF(P103="TQ", "TQ", IF(Q103="IQ","IQ",""))</f>
        <v>TQ</v>
      </c>
      <c r="M103" s="6" t="str">
        <f>IF(F103='Results - Sort Teams'!$D$2,"TQ",IF(F103='Results - Sort Teams'!$D$3,"TQ",IF(F103='Results - Sort Teams'!$D$4,"TQ",IF(F103='Results - Sort Teams'!$D$5,"TQ",""))))</f>
        <v>TQ</v>
      </c>
      <c r="N103" s="6"/>
      <c r="O103" s="6"/>
      <c r="P103" s="31" t="str">
        <f>IF(M103="TQ","TQ","IQ")</f>
        <v>TQ</v>
      </c>
      <c r="Q103" s="31" t="str">
        <f>IF(P103="IQ",IF(R103&lt;=R$1,"IQ",""),"")</f>
        <v/>
      </c>
      <c r="R103" s="53">
        <f>COUNTIF(P$2:P103,"IQ")</f>
        <v>77</v>
      </c>
      <c r="S103" t="str">
        <f>IF(L103="IQ",R103,"")</f>
        <v/>
      </c>
      <c r="T103">
        <f>A103</f>
        <v>1548</v>
      </c>
      <c r="U103" t="str">
        <f>F103</f>
        <v>TRIWAY</v>
      </c>
      <c r="V103" t="str">
        <f>VLOOKUP($A:$A,'Export Participants'!$A$1:$AG$49,4,FALSE)</f>
        <v>VINCE YODER</v>
      </c>
      <c r="W103" t="str">
        <f>VLOOKUP($A:$A,'Export Participants'!$A$1:$AG$49,5,FALSE)</f>
        <v>330-465-7809</v>
      </c>
      <c r="X103" t="str">
        <f>VLOOKUP($A:$A,'Export Participants'!$A$1:$AG$49,6,FALSE)</f>
        <v>vwybowl@yahoo.com</v>
      </c>
      <c r="Y103" t="str">
        <f>VLOOKUP($A:$A,'Export Participants'!$A$1:$AG$49,7,FALSE)</f>
        <v>CORBY ANDERSON</v>
      </c>
      <c r="Z103" t="str">
        <f>VLOOKUP($A:$A,'Export Participants'!$A$1:$AG$49,8,FALSE)</f>
        <v>TITANS</v>
      </c>
      <c r="AA103" t="str">
        <f>VLOOKUP($A:$A,'Export Participants'!$A$1:$AG$49,9,FALSE)</f>
        <v>PURPLE, GRAY AND WHITE</v>
      </c>
      <c r="AB103" s="52" t="str">
        <f>C103</f>
        <v>JONATHON</v>
      </c>
      <c r="AC103" s="52" t="str">
        <f>D103</f>
        <v>EIKLEBERRY</v>
      </c>
      <c r="AD103" s="52" t="str">
        <f>E103</f>
        <v>10</v>
      </c>
      <c r="AE103">
        <v>102</v>
      </c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</row>
    <row r="104" spans="1:330" s="24" customFormat="1" x14ac:dyDescent="0.3">
      <c r="A104" s="24">
        <f>'Enter Scores'!$A$245</f>
        <v>1570</v>
      </c>
      <c r="B104" s="14">
        <f>RANK(J104, $J$2:$J$129)</f>
        <v>83</v>
      </c>
      <c r="C104" s="23" t="str">
        <f>IF('Enter Scores'!B251="", "", 'Enter Scores'!B251)</f>
        <v>LUKE</v>
      </c>
      <c r="D104" s="23" t="str">
        <f>IF('Enter Scores'!C251="", "", 'Enter Scores'!C251)</f>
        <v>HULL</v>
      </c>
      <c r="E104" s="23" t="str">
        <f>IF('Enter Scores'!D251="", "", 'Enter Scores'!D251)</f>
        <v>10</v>
      </c>
      <c r="F104" s="23" t="str">
        <f>'Enter Scores'!A251</f>
        <v>UNITED</v>
      </c>
      <c r="G104" s="14">
        <f>'Enter Scores'!E251</f>
        <v>0</v>
      </c>
      <c r="H104" s="14">
        <f>'Enter Scores'!F251</f>
        <v>0</v>
      </c>
      <c r="I104" s="14">
        <f>'Enter Scores'!G251</f>
        <v>0</v>
      </c>
      <c r="J104" s="28">
        <f>IF(C104="", -1, SUM(G104:I104))</f>
        <v>0</v>
      </c>
      <c r="K104" s="77">
        <f>MAX(G104:I104)</f>
        <v>0</v>
      </c>
      <c r="L104" s="63" t="str">
        <f>IF(P104="TQ", "TQ", IF(Q104="IQ","IQ",""))</f>
        <v>TQ</v>
      </c>
      <c r="M104" s="6" t="str">
        <f>IF(F104='Results - Sort Teams'!$D$2,"TQ",IF(F104='Results - Sort Teams'!$D$3,"TQ",IF(F104='Results - Sort Teams'!$D$4,"TQ",IF(F104='Results - Sort Teams'!$D$5,"TQ",""))))</f>
        <v>TQ</v>
      </c>
      <c r="N104" s="6"/>
      <c r="O104" s="6"/>
      <c r="P104" s="31" t="str">
        <f>IF(M104="TQ","TQ","IQ")</f>
        <v>TQ</v>
      </c>
      <c r="Q104" s="31" t="str">
        <f>IF(P104="IQ",IF(R104&lt;=R$1,"IQ",""),"")</f>
        <v/>
      </c>
      <c r="R104" s="53">
        <f>COUNTIF(P$2:P104,"IQ")</f>
        <v>77</v>
      </c>
      <c r="S104" t="str">
        <f>IF(L104="IQ",R104,"")</f>
        <v/>
      </c>
      <c r="T104">
        <f>A104</f>
        <v>1570</v>
      </c>
      <c r="U104" t="str">
        <f>F104</f>
        <v>UNITED</v>
      </c>
      <c r="V104" t="str">
        <f>VLOOKUP($A:$A,'Export Participants'!$A$1:$AG$49,4,FALSE)</f>
        <v>GARY HEROLD JR</v>
      </c>
      <c r="W104" t="str">
        <f>VLOOKUP($A:$A,'Export Participants'!$A$1:$AG$49,5,FALSE)</f>
        <v>330-341-9508</v>
      </c>
      <c r="X104" t="str">
        <f>VLOOKUP($A:$A,'Export Participants'!$A$1:$AG$49,6,FALSE)</f>
        <v>fgatorfan@yahoo.com</v>
      </c>
      <c r="Y104" t="str">
        <f>VLOOKUP($A:$A,'Export Participants'!$A$1:$AG$49,7,FALSE)</f>
        <v>TRAVIS BAILEY</v>
      </c>
      <c r="Z104" t="str">
        <f>VLOOKUP($A:$A,'Export Participants'!$A$1:$AG$49,8,FALSE)</f>
        <v>GOLDEN EAGLES</v>
      </c>
      <c r="AA104" t="str">
        <f>VLOOKUP($A:$A,'Export Participants'!$A$1:$AG$49,9,FALSE)</f>
        <v>BLUE AND GOLD</v>
      </c>
      <c r="AB104" s="52" t="str">
        <f>C104</f>
        <v>LUKE</v>
      </c>
      <c r="AC104" s="52" t="str">
        <f>D104</f>
        <v>HULL</v>
      </c>
      <c r="AD104" s="52" t="str">
        <f>E104</f>
        <v>10</v>
      </c>
      <c r="AE104">
        <v>118</v>
      </c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</row>
    <row r="105" spans="1:330" s="24" customFormat="1" x14ac:dyDescent="0.3">
      <c r="A105" s="24">
        <f>'Enter Scores'!$A$262</f>
        <v>1724</v>
      </c>
      <c r="B105" s="14">
        <f>RANK(J105, $J$2:$J$129)</f>
        <v>83</v>
      </c>
      <c r="C105" s="23" t="str">
        <f>IF('Enter Scores'!B268="", "", 'Enter Scores'!B268)</f>
        <v>MASON</v>
      </c>
      <c r="D105" s="23" t="str">
        <f>IF('Enter Scores'!C268="", "", 'Enter Scores'!C268)</f>
        <v>BRAGG</v>
      </c>
      <c r="E105" s="23" t="str">
        <f>IF('Enter Scores'!D268="", "", 'Enter Scores'!D268)</f>
        <v>11</v>
      </c>
      <c r="F105" s="23" t="str">
        <f>'Enter Scores'!A268</f>
        <v>WOODRIDGE</v>
      </c>
      <c r="G105" s="14">
        <f>'Enter Scores'!E268</f>
        <v>0</v>
      </c>
      <c r="H105" s="14">
        <f>'Enter Scores'!F268</f>
        <v>0</v>
      </c>
      <c r="I105" s="14">
        <f>'Enter Scores'!G268</f>
        <v>0</v>
      </c>
      <c r="J105" s="28">
        <f>IF(C105="", -1, SUM(G105:I105))</f>
        <v>0</v>
      </c>
      <c r="K105" s="77">
        <f>MAX(G105:I105)</f>
        <v>0</v>
      </c>
      <c r="L105" s="63" t="str">
        <f>IF(P105="TQ", "TQ", IF(Q105="IQ","IQ",""))</f>
        <v/>
      </c>
      <c r="M105" s="6" t="str">
        <f>IF(F105='Results - Sort Teams'!$D$2,"TQ",IF(F105='Results - Sort Teams'!$D$3,"TQ",IF(F105='Results - Sort Teams'!$D$4,"TQ",IF(F105='Results - Sort Teams'!$D$5,"TQ",""))))</f>
        <v/>
      </c>
      <c r="N105" s="6"/>
      <c r="O105" s="6"/>
      <c r="P105" s="31" t="str">
        <f>IF(M105="TQ","TQ","IQ")</f>
        <v>IQ</v>
      </c>
      <c r="Q105" s="31" t="str">
        <f>IF(P105="IQ",IF(R105&lt;=R$1,"IQ",""),"")</f>
        <v/>
      </c>
      <c r="R105" s="53">
        <f>COUNTIF(P$2:P105,"IQ")</f>
        <v>78</v>
      </c>
      <c r="S105" t="str">
        <f>IF(L105="IQ",R105,"")</f>
        <v/>
      </c>
      <c r="T105">
        <f>A105</f>
        <v>1724</v>
      </c>
      <c r="U105" t="str">
        <f>F105</f>
        <v>WOODRIDGE</v>
      </c>
      <c r="V105" t="str">
        <f>VLOOKUP($A:$A,'Export Participants'!$A$1:$AG$49,4,FALSE)</f>
        <v>KEITH SHOVESTULL</v>
      </c>
      <c r="W105" t="str">
        <f>VLOOKUP($A:$A,'Export Participants'!$A$1:$AG$49,5,FALSE)</f>
        <v>330-608-1957</v>
      </c>
      <c r="X105" t="str">
        <f>VLOOKUP($A:$A,'Export Participants'!$A$1:$AG$49,6,FALSE)</f>
        <v>kshovestull@woodridge.k12.oh.us</v>
      </c>
      <c r="Y105" t="str">
        <f>VLOOKUP($A:$A,'Export Participants'!$A$1:$AG$49,7,FALSE)</f>
        <v>SAM BERGDORF</v>
      </c>
      <c r="Z105" t="str">
        <f>VLOOKUP($A:$A,'Export Participants'!$A$1:$AG$49,8,FALSE)</f>
        <v>BULLDOGS</v>
      </c>
      <c r="AA105" t="str">
        <f>VLOOKUP($A:$A,'Export Participants'!$A$1:$AG$49,9,FALSE)</f>
        <v>MAROON, WHITE AND SILVER</v>
      </c>
      <c r="AB105" s="52" t="str">
        <f>C105</f>
        <v>MASON</v>
      </c>
      <c r="AC105" s="52" t="str">
        <f>D105</f>
        <v>BRAGG</v>
      </c>
      <c r="AD105" s="52" t="str">
        <f>E105</f>
        <v>11</v>
      </c>
      <c r="AE105">
        <v>126</v>
      </c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</row>
    <row r="106" spans="1:330" s="24" customFormat="1" x14ac:dyDescent="0.3">
      <c r="A106" s="24">
        <f>'Enter Scores'!$A$262</f>
        <v>1724</v>
      </c>
      <c r="B106" s="14">
        <f>RANK(J106, $J$2:$J$129)</f>
        <v>83</v>
      </c>
      <c r="C106" s="23" t="str">
        <f>IF('Enter Scores'!B270="", "", 'Enter Scores'!B270)</f>
        <v>BRANDON</v>
      </c>
      <c r="D106" s="23" t="str">
        <f>IF('Enter Scores'!C270="", "", 'Enter Scores'!C270)</f>
        <v>RATHBUN</v>
      </c>
      <c r="E106" s="23" t="str">
        <f>IF('Enter Scores'!D270="", "", 'Enter Scores'!D270)</f>
        <v>10</v>
      </c>
      <c r="F106" s="23" t="str">
        <f>'Enter Scores'!A270</f>
        <v>WOODRIDGE</v>
      </c>
      <c r="G106" s="14">
        <f>'Enter Scores'!E270</f>
        <v>0</v>
      </c>
      <c r="H106" s="14">
        <f>'Enter Scores'!F270</f>
        <v>0</v>
      </c>
      <c r="I106" s="14">
        <f>'Enter Scores'!G270</f>
        <v>0</v>
      </c>
      <c r="J106" s="28">
        <f>IF(C106="", -1, SUM(G106:I106))</f>
        <v>0</v>
      </c>
      <c r="K106" s="77">
        <f>MAX(G106:I106)</f>
        <v>0</v>
      </c>
      <c r="L106" s="63" t="str">
        <f>IF(P106="TQ", "TQ", IF(Q106="IQ","IQ",""))</f>
        <v/>
      </c>
      <c r="M106" s="6" t="str">
        <f>IF(F106='Results - Sort Teams'!$D$2,"TQ",IF(F106='Results - Sort Teams'!$D$3,"TQ",IF(F106='Results - Sort Teams'!$D$4,"TQ",IF(F106='Results - Sort Teams'!$D$5,"TQ",""))))</f>
        <v/>
      </c>
      <c r="N106" s="6"/>
      <c r="O106" s="6"/>
      <c r="P106" s="31" t="str">
        <f>IF(M106="TQ","TQ","IQ")</f>
        <v>IQ</v>
      </c>
      <c r="Q106" s="31" t="str">
        <f>IF(P106="IQ",IF(R106&lt;=R$1,"IQ",""),"")</f>
        <v/>
      </c>
      <c r="R106" s="53">
        <f>COUNTIF(P$2:P106,"IQ")</f>
        <v>79</v>
      </c>
      <c r="S106" t="str">
        <f>IF(L106="IQ",R106,"")</f>
        <v/>
      </c>
      <c r="T106">
        <f>A106</f>
        <v>1724</v>
      </c>
      <c r="U106" t="str">
        <f>F106</f>
        <v>WOODRIDGE</v>
      </c>
      <c r="V106" t="str">
        <f>VLOOKUP($A:$A,'Export Participants'!$A$1:$AG$49,4,FALSE)</f>
        <v>KEITH SHOVESTULL</v>
      </c>
      <c r="W106" t="str">
        <f>VLOOKUP($A:$A,'Export Participants'!$A$1:$AG$49,5,FALSE)</f>
        <v>330-608-1957</v>
      </c>
      <c r="X106" t="str">
        <f>VLOOKUP($A:$A,'Export Participants'!$A$1:$AG$49,6,FALSE)</f>
        <v>kshovestull@woodridge.k12.oh.us</v>
      </c>
      <c r="Y106" t="str">
        <f>VLOOKUP($A:$A,'Export Participants'!$A$1:$AG$49,7,FALSE)</f>
        <v>SAM BERGDORF</v>
      </c>
      <c r="Z106" t="str">
        <f>VLOOKUP($A:$A,'Export Participants'!$A$1:$AG$49,8,FALSE)</f>
        <v>BULLDOGS</v>
      </c>
      <c r="AA106" t="str">
        <f>VLOOKUP($A:$A,'Export Participants'!$A$1:$AG$49,9,FALSE)</f>
        <v>MAROON, WHITE AND SILVER</v>
      </c>
      <c r="AB106" s="52" t="str">
        <f>C106</f>
        <v>BRANDON</v>
      </c>
      <c r="AC106" s="52" t="str">
        <f>D106</f>
        <v>RATHBUN</v>
      </c>
      <c r="AD106" s="52" t="str">
        <f>E106</f>
        <v>10</v>
      </c>
      <c r="AE106">
        <v>128</v>
      </c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</row>
    <row r="107" spans="1:330" s="24" customFormat="1" x14ac:dyDescent="0.3">
      <c r="A107" s="6">
        <f>'Enter Scores'!$A$7</f>
        <v>274</v>
      </c>
      <c r="B107" s="14">
        <f>RANK(J107, $J$2:$J$129)</f>
        <v>106</v>
      </c>
      <c r="C107" s="23" t="str">
        <f>IF('Enter Scores'!B14="", "", 'Enter Scores'!B14)</f>
        <v/>
      </c>
      <c r="D107" s="23" t="str">
        <f>IF('Enter Scores'!C14="", "", 'Enter Scores'!C14)</f>
        <v/>
      </c>
      <c r="E107" s="23" t="str">
        <f>IF('Enter Scores'!D14="", "", 'Enter Scores'!D14)</f>
        <v/>
      </c>
      <c r="F107" s="23" t="str">
        <f>'Enter Scores'!A14</f>
        <v/>
      </c>
      <c r="G107" s="14">
        <f>'Enter Scores'!E14</f>
        <v>0</v>
      </c>
      <c r="H107" s="14">
        <f>'Enter Scores'!F14</f>
        <v>0</v>
      </c>
      <c r="I107" s="14">
        <f>'Enter Scores'!G14</f>
        <v>0</v>
      </c>
      <c r="J107" s="28">
        <f>IF(C107="", -1, SUM(G107:I107))</f>
        <v>-1</v>
      </c>
      <c r="K107" s="77">
        <f>MAX(G107:I107)</f>
        <v>0</v>
      </c>
      <c r="L107" s="63" t="str">
        <f>IF(P107="TQ", "TQ", IF(Q107="IQ","IQ",""))</f>
        <v/>
      </c>
      <c r="M107" s="6" t="str">
        <f>IF(F107='Results - Sort Teams'!$D$2,"TQ",IF(F107='Results - Sort Teams'!$D$3,"TQ",IF(F107='Results - Sort Teams'!$D$4,"TQ",IF(F107='Results - Sort Teams'!$D$5,"TQ",""))))</f>
        <v/>
      </c>
      <c r="N107" s="6"/>
      <c r="O107" s="6"/>
      <c r="P107" s="31" t="str">
        <f>IF(M107="TQ","TQ","IQ")</f>
        <v>IQ</v>
      </c>
      <c r="Q107" s="31" t="str">
        <f>IF(P107="IQ",IF(R107&lt;=R$1,"IQ",""),"")</f>
        <v/>
      </c>
      <c r="R107" s="53">
        <f>COUNTIF(P$2:P107,"IQ")</f>
        <v>80</v>
      </c>
      <c r="S107" t="str">
        <f>IF(L107="IQ",R107,"")</f>
        <v/>
      </c>
      <c r="T107">
        <f>A107</f>
        <v>274</v>
      </c>
      <c r="U107" t="str">
        <f>F107</f>
        <v/>
      </c>
      <c r="V107" t="str">
        <f>VLOOKUP($A:$A,'Export Participants'!$A$1:$AG$49,4,FALSE)</f>
        <v>ANNETTE ECONOMUS</v>
      </c>
      <c r="W107" t="str">
        <f>VLOOKUP($A:$A,'Export Participants'!$A$1:$AG$49,5,FALSE)</f>
        <v>216-408-2023</v>
      </c>
      <c r="X107" t="str">
        <f>VLOOKUP($A:$A,'Export Participants'!$A$1:$AG$49,6,FALSE)</f>
        <v>aeconomu@apslearns.org</v>
      </c>
      <c r="Y107" t="str">
        <f>VLOOKUP($A:$A,'Export Participants'!$A$1:$AG$49,7,FALSE)</f>
        <v/>
      </c>
      <c r="Z107" t="str">
        <f>VLOOKUP($A:$A,'Export Participants'!$A$1:$AG$49,8,FALSE)</f>
        <v>GRIFFINS</v>
      </c>
      <c r="AA107" t="str">
        <f>VLOOKUP($A:$A,'Export Participants'!$A$1:$AG$49,9,FALSE)</f>
        <v>BLACK, WHITE AND RED OR SILVER</v>
      </c>
      <c r="AB107" s="52" t="str">
        <f>C107</f>
        <v/>
      </c>
      <c r="AC107" s="52" t="str">
        <f>D107</f>
        <v/>
      </c>
      <c r="AD107" s="52" t="str">
        <f>E107</f>
        <v/>
      </c>
      <c r="AE107">
        <v>7</v>
      </c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</row>
    <row r="108" spans="1:330" s="24" customFormat="1" x14ac:dyDescent="0.3">
      <c r="A108" s="6">
        <f>'Enter Scores'!$A$7</f>
        <v>274</v>
      </c>
      <c r="B108" s="14">
        <f>RANK(J108, $J$2:$J$129)</f>
        <v>106</v>
      </c>
      <c r="C108" s="23" t="str">
        <f>IF('Enter Scores'!B15="", "", 'Enter Scores'!B15)</f>
        <v/>
      </c>
      <c r="D108" s="23" t="str">
        <f>IF('Enter Scores'!C15="", "", 'Enter Scores'!C15)</f>
        <v/>
      </c>
      <c r="E108" s="23" t="str">
        <f>IF('Enter Scores'!D15="", "", 'Enter Scores'!D15)</f>
        <v/>
      </c>
      <c r="F108" s="23" t="str">
        <f>'Enter Scores'!A15</f>
        <v/>
      </c>
      <c r="G108" s="14">
        <f>'Enter Scores'!E15</f>
        <v>0</v>
      </c>
      <c r="H108" s="14">
        <f>'Enter Scores'!F15</f>
        <v>0</v>
      </c>
      <c r="I108" s="14">
        <f>'Enter Scores'!G15</f>
        <v>0</v>
      </c>
      <c r="J108" s="28">
        <f>IF(C108="", -1, SUM(G108:I108))</f>
        <v>-1</v>
      </c>
      <c r="K108" s="77">
        <f>MAX(G108:I108)</f>
        <v>0</v>
      </c>
      <c r="L108" s="63" t="str">
        <f>IF(P108="TQ", "TQ", IF(Q108="IQ","IQ",""))</f>
        <v/>
      </c>
      <c r="M108" s="6" t="str">
        <f>IF(F108='Results - Sort Teams'!$D$2,"TQ",IF(F108='Results - Sort Teams'!$D$3,"TQ",IF(F108='Results - Sort Teams'!$D$4,"TQ",IF(F108='Results - Sort Teams'!$D$5,"TQ",""))))</f>
        <v/>
      </c>
      <c r="N108" s="6"/>
      <c r="O108" s="6"/>
      <c r="P108" s="31" t="str">
        <f>IF(M108="TQ","TQ","IQ")</f>
        <v>IQ</v>
      </c>
      <c r="Q108" s="31" t="str">
        <f>IF(P108="IQ",IF(R108&lt;=R$1,"IQ",""),"")</f>
        <v/>
      </c>
      <c r="R108" s="53">
        <f>COUNTIF(P$2:P108,"IQ")</f>
        <v>81</v>
      </c>
      <c r="S108" t="str">
        <f>IF(L108="IQ",R108,"")</f>
        <v/>
      </c>
      <c r="T108">
        <f>A108</f>
        <v>274</v>
      </c>
      <c r="U108" t="str">
        <f>F108</f>
        <v/>
      </c>
      <c r="V108" t="str">
        <f>VLOOKUP($A:$A,'Export Participants'!$A$1:$AG$49,4,FALSE)</f>
        <v>ANNETTE ECONOMUS</v>
      </c>
      <c r="W108" t="str">
        <f>VLOOKUP($A:$A,'Export Participants'!$A$1:$AG$49,5,FALSE)</f>
        <v>216-408-2023</v>
      </c>
      <c r="X108" t="str">
        <f>VLOOKUP($A:$A,'Export Participants'!$A$1:$AG$49,6,FALSE)</f>
        <v>aeconomu@apslearns.org</v>
      </c>
      <c r="Y108" t="str">
        <f>VLOOKUP($A:$A,'Export Participants'!$A$1:$AG$49,7,FALSE)</f>
        <v/>
      </c>
      <c r="Z108" t="str">
        <f>VLOOKUP($A:$A,'Export Participants'!$A$1:$AG$49,8,FALSE)</f>
        <v>GRIFFINS</v>
      </c>
      <c r="AA108" t="str">
        <f>VLOOKUP($A:$A,'Export Participants'!$A$1:$AG$49,9,FALSE)</f>
        <v>BLACK, WHITE AND RED OR SILVER</v>
      </c>
      <c r="AB108" s="52" t="str">
        <f>C108</f>
        <v/>
      </c>
      <c r="AC108" s="52" t="str">
        <f>D108</f>
        <v/>
      </c>
      <c r="AD108" s="52" t="str">
        <f>E108</f>
        <v/>
      </c>
      <c r="AE108">
        <v>8</v>
      </c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</row>
    <row r="109" spans="1:330" s="24" customFormat="1" x14ac:dyDescent="0.3">
      <c r="A109" s="24">
        <f>'Enter Scores'!$A$41</f>
        <v>1432</v>
      </c>
      <c r="B109" s="14">
        <f>RANK(J109, $J$2:$J$129)</f>
        <v>106</v>
      </c>
      <c r="C109" s="23" t="str">
        <f>IF('Enter Scores'!B47="", "", 'Enter Scores'!B47)</f>
        <v/>
      </c>
      <c r="D109" s="23" t="str">
        <f>IF('Enter Scores'!C47="", "", 'Enter Scores'!C47)</f>
        <v/>
      </c>
      <c r="E109" s="23" t="str">
        <f>IF('Enter Scores'!D47="", "", 'Enter Scores'!D47)</f>
        <v/>
      </c>
      <c r="F109" s="23" t="str">
        <f>'Enter Scores'!A47</f>
        <v/>
      </c>
      <c r="G109" s="14">
        <f>'Enter Scores'!E47</f>
        <v>0</v>
      </c>
      <c r="H109" s="14">
        <f>'Enter Scores'!F47</f>
        <v>0</v>
      </c>
      <c r="I109" s="14">
        <f>'Enter Scores'!G47</f>
        <v>0</v>
      </c>
      <c r="J109" s="28">
        <f>IF(C109="", -1, SUM(G109:I109))</f>
        <v>-1</v>
      </c>
      <c r="K109" s="77">
        <f>MAX(G109:I109)</f>
        <v>0</v>
      </c>
      <c r="L109" s="63" t="str">
        <f>IF(P109="TQ", "TQ", IF(Q109="IQ","IQ",""))</f>
        <v/>
      </c>
      <c r="M109" s="6" t="str">
        <f>IF(F109='Results - Sort Teams'!$D$2,"TQ",IF(F109='Results - Sort Teams'!$D$3,"TQ",IF(F109='Results - Sort Teams'!$D$4,"TQ",IF(F109='Results - Sort Teams'!$D$5,"TQ",""))))</f>
        <v/>
      </c>
      <c r="N109" s="6"/>
      <c r="O109" s="6"/>
      <c r="P109" s="31" t="str">
        <f>IF(M109="TQ","TQ","IQ")</f>
        <v>IQ</v>
      </c>
      <c r="Q109" s="31" t="str">
        <f>IF(P109="IQ",IF(R109&lt;=R$1,"IQ",""),"")</f>
        <v/>
      </c>
      <c r="R109" s="53">
        <f>COUNTIF(P$2:P109,"IQ")</f>
        <v>82</v>
      </c>
      <c r="S109" t="str">
        <f>IF(L109="IQ",R109,"")</f>
        <v/>
      </c>
      <c r="T109">
        <f>A109</f>
        <v>1432</v>
      </c>
      <c r="U109" t="str">
        <f>F109</f>
        <v/>
      </c>
      <c r="V109" t="str">
        <f>VLOOKUP($A:$A,'Export Participants'!$A$1:$AG$49,4,FALSE)</f>
        <v>BRIAN  GATES</v>
      </c>
      <c r="W109" t="str">
        <f>VLOOKUP($A:$A,'Export Participants'!$A$1:$AG$49,5,FALSE)</f>
        <v>330-324-6025</v>
      </c>
      <c r="X109" t="str">
        <f>VLOOKUP($A:$A,'Export Participants'!$A$1:$AG$49,6,FALSE)</f>
        <v>bgates300csb@gmail.com</v>
      </c>
      <c r="Y109" t="str">
        <f>VLOOKUP($A:$A,'Export Participants'!$A$1:$AG$49,7,FALSE)</f>
        <v>JEREMY NOLL</v>
      </c>
      <c r="Z109" t="str">
        <f>VLOOKUP($A:$A,'Export Participants'!$A$1:$AG$49,8,FALSE)</f>
        <v>WILDCATS</v>
      </c>
      <c r="AA109" t="str">
        <f>VLOOKUP($A:$A,'Export Participants'!$A$1:$AG$49,9,FALSE)</f>
        <v>RED AND GRAY</v>
      </c>
      <c r="AB109" s="52" t="str">
        <f>C109</f>
        <v/>
      </c>
      <c r="AC109" s="52" t="str">
        <f>D109</f>
        <v/>
      </c>
      <c r="AD109" s="52" t="str">
        <f>E109</f>
        <v/>
      </c>
      <c r="AE109">
        <v>22</v>
      </c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</row>
    <row r="110" spans="1:330" s="24" customFormat="1" x14ac:dyDescent="0.3">
      <c r="A110" s="24">
        <f>'Enter Scores'!$A$41</f>
        <v>1432</v>
      </c>
      <c r="B110" s="14">
        <f>RANK(J110, $J$2:$J$129)</f>
        <v>106</v>
      </c>
      <c r="C110" s="23" t="str">
        <f>IF('Enter Scores'!B48="", "", 'Enter Scores'!B48)</f>
        <v/>
      </c>
      <c r="D110" s="23" t="str">
        <f>IF('Enter Scores'!C48="", "", 'Enter Scores'!C48)</f>
        <v/>
      </c>
      <c r="E110" s="23" t="str">
        <f>IF('Enter Scores'!D48="", "", 'Enter Scores'!D48)</f>
        <v/>
      </c>
      <c r="F110" s="23" t="str">
        <f>'Enter Scores'!A48</f>
        <v/>
      </c>
      <c r="G110" s="14">
        <f>'Enter Scores'!E48</f>
        <v>0</v>
      </c>
      <c r="H110" s="14">
        <f>'Enter Scores'!F48</f>
        <v>0</v>
      </c>
      <c r="I110" s="14">
        <f>'Enter Scores'!G48</f>
        <v>0</v>
      </c>
      <c r="J110" s="28">
        <f>IF(C110="", -1, SUM(G110:I110))</f>
        <v>-1</v>
      </c>
      <c r="K110" s="77">
        <f>MAX(G110:I110)</f>
        <v>0</v>
      </c>
      <c r="L110" s="63" t="str">
        <f>IF(P110="TQ", "TQ", IF(Q110="IQ","IQ",""))</f>
        <v/>
      </c>
      <c r="M110" s="6" t="str">
        <f>IF(F110='Results - Sort Teams'!$D$2,"TQ",IF(F110='Results - Sort Teams'!$D$3,"TQ",IF(F110='Results - Sort Teams'!$D$4,"TQ",IF(F110='Results - Sort Teams'!$D$5,"TQ",""))))</f>
        <v/>
      </c>
      <c r="N110" s="6"/>
      <c r="O110" s="6"/>
      <c r="P110" s="31" t="str">
        <f>IF(M110="TQ","TQ","IQ")</f>
        <v>IQ</v>
      </c>
      <c r="Q110" s="31" t="str">
        <f>IF(P110="IQ",IF(R110&lt;=R$1,"IQ",""),"")</f>
        <v/>
      </c>
      <c r="R110" s="53">
        <f>COUNTIF(P$2:P110,"IQ")</f>
        <v>83</v>
      </c>
      <c r="S110" t="str">
        <f>IF(L110="IQ",R110,"")</f>
        <v/>
      </c>
      <c r="T110">
        <f>A110</f>
        <v>1432</v>
      </c>
      <c r="U110" t="str">
        <f>F110</f>
        <v/>
      </c>
      <c r="V110" t="str">
        <f>VLOOKUP($A:$A,'Export Participants'!$A$1:$AG$49,4,FALSE)</f>
        <v>BRIAN  GATES</v>
      </c>
      <c r="W110" t="str">
        <f>VLOOKUP($A:$A,'Export Participants'!$A$1:$AG$49,5,FALSE)</f>
        <v>330-324-6025</v>
      </c>
      <c r="X110" t="str">
        <f>VLOOKUP($A:$A,'Export Participants'!$A$1:$AG$49,6,FALSE)</f>
        <v>bgates300csb@gmail.com</v>
      </c>
      <c r="Y110" t="str">
        <f>VLOOKUP($A:$A,'Export Participants'!$A$1:$AG$49,7,FALSE)</f>
        <v>JEREMY NOLL</v>
      </c>
      <c r="Z110" t="str">
        <f>VLOOKUP($A:$A,'Export Participants'!$A$1:$AG$49,8,FALSE)</f>
        <v>WILDCATS</v>
      </c>
      <c r="AA110" t="str">
        <f>VLOOKUP($A:$A,'Export Participants'!$A$1:$AG$49,9,FALSE)</f>
        <v>RED AND GRAY</v>
      </c>
      <c r="AB110" s="52" t="str">
        <f>C110</f>
        <v/>
      </c>
      <c r="AC110" s="52" t="str">
        <f>D110</f>
        <v/>
      </c>
      <c r="AD110" s="52" t="str">
        <f>E110</f>
        <v/>
      </c>
      <c r="AE110">
        <v>23</v>
      </c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</row>
    <row r="111" spans="1:330" s="24" customFormat="1" x14ac:dyDescent="0.3">
      <c r="A111" s="24">
        <f>'Enter Scores'!$A$41</f>
        <v>1432</v>
      </c>
      <c r="B111" s="14">
        <f>RANK(J111, $J$2:$J$129)</f>
        <v>106</v>
      </c>
      <c r="C111" s="23" t="str">
        <f>IF('Enter Scores'!B49="", "", 'Enter Scores'!B49)</f>
        <v/>
      </c>
      <c r="D111" s="23" t="str">
        <f>IF('Enter Scores'!C49="", "", 'Enter Scores'!C49)</f>
        <v/>
      </c>
      <c r="E111" s="23" t="str">
        <f>IF('Enter Scores'!D49="", "", 'Enter Scores'!D49)</f>
        <v/>
      </c>
      <c r="F111" s="23" t="str">
        <f>'Enter Scores'!A49</f>
        <v/>
      </c>
      <c r="G111" s="14">
        <f>'Enter Scores'!E49</f>
        <v>0</v>
      </c>
      <c r="H111" s="14">
        <f>'Enter Scores'!F49</f>
        <v>0</v>
      </c>
      <c r="I111" s="14">
        <f>'Enter Scores'!G49</f>
        <v>0</v>
      </c>
      <c r="J111" s="28">
        <f>IF(C111="", -1, SUM(G111:I111))</f>
        <v>-1</v>
      </c>
      <c r="K111" s="77">
        <f>MAX(G111:I111)</f>
        <v>0</v>
      </c>
      <c r="L111" s="63" t="str">
        <f>IF(P111="TQ", "TQ", IF(Q111="IQ","IQ",""))</f>
        <v/>
      </c>
      <c r="M111" s="6" t="str">
        <f>IF(F111='Results - Sort Teams'!$D$2,"TQ",IF(F111='Results - Sort Teams'!$D$3,"TQ",IF(F111='Results - Sort Teams'!$D$4,"TQ",IF(F111='Results - Sort Teams'!$D$5,"TQ",""))))</f>
        <v/>
      </c>
      <c r="N111" s="6"/>
      <c r="O111" s="6"/>
      <c r="P111" s="31" t="str">
        <f>IF(M111="TQ","TQ","IQ")</f>
        <v>IQ</v>
      </c>
      <c r="Q111" s="31" t="str">
        <f>IF(P111="IQ",IF(R111&lt;=R$1,"IQ",""),"")</f>
        <v/>
      </c>
      <c r="R111" s="53">
        <f>COUNTIF(P$2:P111,"IQ")</f>
        <v>84</v>
      </c>
      <c r="S111" t="str">
        <f>IF(L111="IQ",R111,"")</f>
        <v/>
      </c>
      <c r="T111">
        <f>A111</f>
        <v>1432</v>
      </c>
      <c r="U111" t="str">
        <f>F111</f>
        <v/>
      </c>
      <c r="V111" t="str">
        <f>VLOOKUP($A:$A,'Export Participants'!$A$1:$AG$49,4,FALSE)</f>
        <v>BRIAN  GATES</v>
      </c>
      <c r="W111" t="str">
        <f>VLOOKUP($A:$A,'Export Participants'!$A$1:$AG$49,5,FALSE)</f>
        <v>330-324-6025</v>
      </c>
      <c r="X111" t="str">
        <f>VLOOKUP($A:$A,'Export Participants'!$A$1:$AG$49,6,FALSE)</f>
        <v>bgates300csb@gmail.com</v>
      </c>
      <c r="Y111" t="str">
        <f>VLOOKUP($A:$A,'Export Participants'!$A$1:$AG$49,7,FALSE)</f>
        <v>JEREMY NOLL</v>
      </c>
      <c r="Z111" t="str">
        <f>VLOOKUP($A:$A,'Export Participants'!$A$1:$AG$49,8,FALSE)</f>
        <v>WILDCATS</v>
      </c>
      <c r="AA111" t="str">
        <f>VLOOKUP($A:$A,'Export Participants'!$A$1:$AG$49,9,FALSE)</f>
        <v>RED AND GRAY</v>
      </c>
      <c r="AB111" s="52" t="str">
        <f>C111</f>
        <v/>
      </c>
      <c r="AC111" s="52" t="str">
        <f>D111</f>
        <v/>
      </c>
      <c r="AD111" s="52" t="str">
        <f>E111</f>
        <v/>
      </c>
      <c r="AE111">
        <v>24</v>
      </c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</row>
    <row r="112" spans="1:330" s="24" customFormat="1" x14ac:dyDescent="0.3">
      <c r="A112" s="24">
        <f>'Enter Scores'!$A$58</f>
        <v>440</v>
      </c>
      <c r="B112" s="14">
        <f>RANK(J112, $J$2:$J$129)</f>
        <v>106</v>
      </c>
      <c r="C112" s="23" t="str">
        <f>IF('Enter Scores'!B66="", "", 'Enter Scores'!B66)</f>
        <v/>
      </c>
      <c r="D112" s="23" t="str">
        <f>IF('Enter Scores'!C66="", "", 'Enter Scores'!C66)</f>
        <v/>
      </c>
      <c r="E112" s="23" t="str">
        <f>IF('Enter Scores'!D66="", "", 'Enter Scores'!D66)</f>
        <v/>
      </c>
      <c r="F112" s="23" t="str">
        <f>'Enter Scores'!A66</f>
        <v/>
      </c>
      <c r="G112" s="14">
        <f>'Enter Scores'!E66</f>
        <v>0</v>
      </c>
      <c r="H112" s="14">
        <f>'Enter Scores'!F66</f>
        <v>0</v>
      </c>
      <c r="I112" s="14">
        <f>'Enter Scores'!G66</f>
        <v>0</v>
      </c>
      <c r="J112" s="28">
        <f>IF(C112="", -1, SUM(G112:I112))</f>
        <v>-1</v>
      </c>
      <c r="K112" s="77">
        <f>MAX(G112:I112)</f>
        <v>0</v>
      </c>
      <c r="L112" s="63" t="str">
        <f>IF(P112="TQ", "TQ", IF(Q112="IQ","IQ",""))</f>
        <v/>
      </c>
      <c r="M112" s="6" t="str">
        <f>IF(F112='Results - Sort Teams'!$D$2,"TQ",IF(F112='Results - Sort Teams'!$D$3,"TQ",IF(F112='Results - Sort Teams'!$D$4,"TQ",IF(F112='Results - Sort Teams'!$D$5,"TQ",""))))</f>
        <v/>
      </c>
      <c r="N112" s="6"/>
      <c r="O112" s="6"/>
      <c r="P112" s="31" t="str">
        <f>IF(M112="TQ","TQ","IQ")</f>
        <v>IQ</v>
      </c>
      <c r="Q112" s="31" t="str">
        <f>IF(P112="IQ",IF(R112&lt;=R$1,"IQ",""),"")</f>
        <v/>
      </c>
      <c r="R112" s="53">
        <f>COUNTIF(P$2:P112,"IQ")</f>
        <v>85</v>
      </c>
      <c r="S112" t="str">
        <f>IF(L112="IQ",R112,"")</f>
        <v/>
      </c>
      <c r="T112">
        <f>A112</f>
        <v>440</v>
      </c>
      <c r="U112" t="str">
        <f>F112</f>
        <v/>
      </c>
      <c r="V112" t="str">
        <f>VLOOKUP($A:$A,'Export Participants'!$A$1:$AG$49,4,FALSE)</f>
        <v>ADAM HORNER</v>
      </c>
      <c r="W112" t="str">
        <f>VLOOKUP($A:$A,'Export Participants'!$A$1:$AG$49,5,FALSE)</f>
        <v>330-606-2189</v>
      </c>
      <c r="X112" t="str">
        <f>VLOOKUP($A:$A,'Export Participants'!$A$1:$AG$49,6,FALSE)</f>
        <v>horner340@yahoo.com</v>
      </c>
      <c r="Y112" t="str">
        <f>VLOOKUP($A:$A,'Export Participants'!$A$1:$AG$49,7,FALSE)</f>
        <v>ANNETTE THOMPSON</v>
      </c>
      <c r="Z112" t="str">
        <f>VLOOKUP($A:$A,'Export Participants'!$A$1:$AG$49,8,FALSE)</f>
        <v>RED DEVILS</v>
      </c>
      <c r="AA112" t="str">
        <f>VLOOKUP($A:$A,'Export Participants'!$A$1:$AG$49,9,FALSE)</f>
        <v>RED AND GRAY</v>
      </c>
      <c r="AB112" s="52" t="str">
        <f>C112</f>
        <v/>
      </c>
      <c r="AC112" s="52" t="str">
        <f>D112</f>
        <v/>
      </c>
      <c r="AD112" s="52" t="str">
        <f>E112</f>
        <v/>
      </c>
      <c r="AE112">
        <v>32</v>
      </c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</row>
    <row r="113" spans="1:330" s="24" customFormat="1" x14ac:dyDescent="0.3">
      <c r="A113" s="24">
        <f>'Enter Scores'!$A$109</f>
        <v>584</v>
      </c>
      <c r="B113" s="14">
        <f>RANK(J113, $J$2:$J$129)</f>
        <v>106</v>
      </c>
      <c r="C113" s="23" t="str">
        <f>IF('Enter Scores'!B117="", "", 'Enter Scores'!B117)</f>
        <v/>
      </c>
      <c r="D113" s="23" t="str">
        <f>IF('Enter Scores'!C117="", "", 'Enter Scores'!C117)</f>
        <v/>
      </c>
      <c r="E113" s="23" t="str">
        <f>IF('Enter Scores'!D117="", "", 'Enter Scores'!D117)</f>
        <v/>
      </c>
      <c r="F113" s="23" t="str">
        <f>'Enter Scores'!A117</f>
        <v/>
      </c>
      <c r="G113" s="14">
        <f>'Enter Scores'!E117</f>
        <v>0</v>
      </c>
      <c r="H113" s="14">
        <f>'Enter Scores'!F117</f>
        <v>0</v>
      </c>
      <c r="I113" s="14">
        <f>'Enter Scores'!G117</f>
        <v>0</v>
      </c>
      <c r="J113" s="28">
        <f>IF(C113="", -1, SUM(G113:I113))</f>
        <v>-1</v>
      </c>
      <c r="K113" s="77">
        <f>MAX(G113:I113)</f>
        <v>0</v>
      </c>
      <c r="L113" s="63" t="str">
        <f>IF(P113="TQ", "TQ", IF(Q113="IQ","IQ",""))</f>
        <v/>
      </c>
      <c r="M113" s="6" t="str">
        <f>IF(F113='Results - Sort Teams'!$D$2,"TQ",IF(F113='Results - Sort Teams'!$D$3,"TQ",IF(F113='Results - Sort Teams'!$D$4,"TQ",IF(F113='Results - Sort Teams'!$D$5,"TQ",""))))</f>
        <v/>
      </c>
      <c r="N113" s="6"/>
      <c r="O113" s="6"/>
      <c r="P113" s="31" t="str">
        <f>IF(M113="TQ","TQ","IQ")</f>
        <v>IQ</v>
      </c>
      <c r="Q113" s="31" t="str">
        <f>IF(P113="IQ",IF(R113&lt;=R$1,"IQ",""),"")</f>
        <v/>
      </c>
      <c r="R113" s="53">
        <f>COUNTIF(P$2:P113,"IQ")</f>
        <v>86</v>
      </c>
      <c r="S113" t="str">
        <f>IF(L113="IQ",R113,"")</f>
        <v/>
      </c>
      <c r="T113">
        <f>A113</f>
        <v>584</v>
      </c>
      <c r="U113" t="str">
        <f>F113</f>
        <v/>
      </c>
      <c r="V113" t="str">
        <f>VLOOKUP($A:$A,'Export Participants'!$A$1:$AG$49,4,FALSE)</f>
        <v>SCOTT  BOWER</v>
      </c>
      <c r="W113" t="str">
        <f>VLOOKUP($A:$A,'Export Participants'!$A$1:$AG$49,5,FALSE)</f>
        <v>216-925-2143</v>
      </c>
      <c r="X113" t="str">
        <f>VLOOKUP($A:$A,'Export Participants'!$A$1:$AG$49,6,FALSE)</f>
        <v>scott.bower@fieldlocalschools.org</v>
      </c>
      <c r="Y113" t="str">
        <f>VLOOKUP($A:$A,'Export Participants'!$A$1:$AG$49,7,FALSE)</f>
        <v/>
      </c>
      <c r="Z113" t="str">
        <f>VLOOKUP($A:$A,'Export Participants'!$A$1:$AG$49,8,FALSE)</f>
        <v>FALCONS</v>
      </c>
      <c r="AA113" t="str">
        <f>VLOOKUP($A:$A,'Export Participants'!$A$1:$AG$49,9,FALSE)</f>
        <v>RED AND WHITE</v>
      </c>
      <c r="AB113" s="52" t="str">
        <f>C113</f>
        <v/>
      </c>
      <c r="AC113" s="52" t="str">
        <f>D113</f>
        <v/>
      </c>
      <c r="AD113" s="52" t="str">
        <f>E113</f>
        <v/>
      </c>
      <c r="AE113">
        <v>56</v>
      </c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</row>
    <row r="114" spans="1:330" s="24" customFormat="1" x14ac:dyDescent="0.3">
      <c r="A114" s="24">
        <f>'Enter Scores'!$A$126</f>
        <v>630</v>
      </c>
      <c r="B114" s="14">
        <f>RANK(J114, $J$2:$J$129)</f>
        <v>106</v>
      </c>
      <c r="C114" s="23" t="str">
        <f>IF('Enter Scores'!B134="", "", 'Enter Scores'!B134)</f>
        <v/>
      </c>
      <c r="D114" s="23" t="str">
        <f>IF('Enter Scores'!C134="", "", 'Enter Scores'!C134)</f>
        <v/>
      </c>
      <c r="E114" s="23" t="str">
        <f>IF('Enter Scores'!D134="", "", 'Enter Scores'!D134)</f>
        <v/>
      </c>
      <c r="F114" s="23" t="str">
        <f>'Enter Scores'!A134</f>
        <v/>
      </c>
      <c r="G114" s="14">
        <f>'Enter Scores'!E134</f>
        <v>0</v>
      </c>
      <c r="H114" s="14">
        <f>'Enter Scores'!F134</f>
        <v>0</v>
      </c>
      <c r="I114" s="14">
        <f>'Enter Scores'!G134</f>
        <v>0</v>
      </c>
      <c r="J114" s="28">
        <f>IF(C114="", -1, SUM(G114:I114))</f>
        <v>-1</v>
      </c>
      <c r="K114" s="77">
        <f>MAX(G114:I114)</f>
        <v>0</v>
      </c>
      <c r="L114" s="63" t="str">
        <f>IF(P114="TQ", "TQ", IF(Q114="IQ","IQ",""))</f>
        <v/>
      </c>
      <c r="M114" s="6" t="str">
        <f>IF(F114='Results - Sort Teams'!$D$2,"TQ",IF(F114='Results - Sort Teams'!$D$3,"TQ",IF(F114='Results - Sort Teams'!$D$4,"TQ",IF(F114='Results - Sort Teams'!$D$5,"TQ",""))))</f>
        <v/>
      </c>
      <c r="N114" s="6"/>
      <c r="O114" s="6"/>
      <c r="P114" s="31" t="str">
        <f>IF(M114="TQ","TQ","IQ")</f>
        <v>IQ</v>
      </c>
      <c r="Q114" s="31" t="str">
        <f>IF(P114="IQ",IF(R114&lt;=R$1,"IQ",""),"")</f>
        <v/>
      </c>
      <c r="R114" s="53">
        <f>COUNTIF(P$2:P114,"IQ")</f>
        <v>87</v>
      </c>
      <c r="S114" t="str">
        <f>IF(L114="IQ",R114,"")</f>
        <v/>
      </c>
      <c r="T114">
        <f>A114</f>
        <v>630</v>
      </c>
      <c r="U114" t="str">
        <f>F114</f>
        <v/>
      </c>
      <c r="V114" t="str">
        <f>VLOOKUP($A:$A,'Export Participants'!$A$1:$AG$49,4,FALSE)</f>
        <v>HOWARD MOORE</v>
      </c>
      <c r="W114" t="str">
        <f>VLOOKUP($A:$A,'Export Participants'!$A$1:$AG$49,5,FALSE)</f>
        <v>440-935-0977</v>
      </c>
      <c r="X114" t="str">
        <f>VLOOKUP($A:$A,'Export Participants'!$A$1:$AG$49,6,FALSE)</f>
        <v>hambone5555@yahoo.com</v>
      </c>
      <c r="Y114" t="str">
        <f>VLOOKUP($A:$A,'Export Participants'!$A$1:$AG$49,7,FALSE)</f>
        <v>JOE BRIGHAM</v>
      </c>
      <c r="Z114" t="str">
        <f>VLOOKUP($A:$A,'Export Participants'!$A$1:$AG$49,8,FALSE)</f>
        <v>G-MEN</v>
      </c>
      <c r="AA114" t="str">
        <f>VLOOKUP($A:$A,'Export Participants'!$A$1:$AG$49,9,FALSE)</f>
        <v>BLACK AND GOLD</v>
      </c>
      <c r="AB114" s="52" t="str">
        <f>C114</f>
        <v/>
      </c>
      <c r="AC114" s="52" t="str">
        <f>D114</f>
        <v/>
      </c>
      <c r="AD114" s="52" t="str">
        <f>E114</f>
        <v/>
      </c>
      <c r="AE114">
        <v>64</v>
      </c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</row>
    <row r="115" spans="1:330" s="24" customFormat="1" x14ac:dyDescent="0.3">
      <c r="A115" s="24">
        <f>'Enter Scores'!$A$143</f>
        <v>823</v>
      </c>
      <c r="B115" s="14">
        <f>RANK(J115, $J$2:$J$129)</f>
        <v>106</v>
      </c>
      <c r="C115" s="23" t="str">
        <f>IF('Enter Scores'!B151="", "", 'Enter Scores'!B151)</f>
        <v/>
      </c>
      <c r="D115" s="23" t="str">
        <f>IF('Enter Scores'!C151="", "", 'Enter Scores'!C151)</f>
        <v/>
      </c>
      <c r="E115" s="23" t="str">
        <f>IF('Enter Scores'!D151="", "", 'Enter Scores'!D151)</f>
        <v/>
      </c>
      <c r="F115" s="23" t="str">
        <f>'Enter Scores'!A151</f>
        <v/>
      </c>
      <c r="G115" s="14">
        <f>'Enter Scores'!E151</f>
        <v>0</v>
      </c>
      <c r="H115" s="14">
        <f>'Enter Scores'!F151</f>
        <v>0</v>
      </c>
      <c r="I115" s="14">
        <f>'Enter Scores'!G151</f>
        <v>0</v>
      </c>
      <c r="J115" s="28">
        <f>IF(C115="", -1, SUM(G115:I115))</f>
        <v>-1</v>
      </c>
      <c r="K115" s="77">
        <f>MAX(G115:I115)</f>
        <v>0</v>
      </c>
      <c r="L115" s="63" t="str">
        <f>IF(P115="TQ", "TQ", IF(Q115="IQ","IQ",""))</f>
        <v/>
      </c>
      <c r="M115" s="6" t="str">
        <f>IF(F115='Results - Sort Teams'!$D$2,"TQ",IF(F115='Results - Sort Teams'!$D$3,"TQ",IF(F115='Results - Sort Teams'!$D$4,"TQ",IF(F115='Results - Sort Teams'!$D$5,"TQ",""))))</f>
        <v/>
      </c>
      <c r="N115" s="6"/>
      <c r="O115" s="6"/>
      <c r="P115" s="31" t="str">
        <f>IF(M115="TQ","TQ","IQ")</f>
        <v>IQ</v>
      </c>
      <c r="Q115" s="31" t="str">
        <f>IF(P115="IQ",IF(R115&lt;=R$1,"IQ",""),"")</f>
        <v/>
      </c>
      <c r="R115" s="53">
        <f>COUNTIF(P$2:P115,"IQ")</f>
        <v>88</v>
      </c>
      <c r="S115" t="str">
        <f>IF(L115="IQ",R115,"")</f>
        <v/>
      </c>
      <c r="T115">
        <f>A115</f>
        <v>823</v>
      </c>
      <c r="U115" t="str">
        <f>F115</f>
        <v/>
      </c>
      <c r="V115" t="str">
        <f>VLOOKUP($A:$A,'Export Participants'!$A$1:$AG$49,4,FALSE)</f>
        <v>LYLE MISENER</v>
      </c>
      <c r="W115" t="str">
        <f>VLOOKUP($A:$A,'Export Participants'!$A$1:$AG$49,5,FALSE)</f>
        <v>330-415-2800</v>
      </c>
      <c r="X115" t="str">
        <f>VLOOKUP($A:$A,'Export Participants'!$A$1:$AG$49,6,FALSE)</f>
        <v>lmisener@lccs.com</v>
      </c>
      <c r="Y115" t="str">
        <f>VLOOKUP($A:$A,'Export Participants'!$A$1:$AG$49,7,FALSE)</f>
        <v>ED SMITH</v>
      </c>
      <c r="Z115" t="str">
        <f>VLOOKUP($A:$A,'Export Participants'!$A$1:$AG$49,8,FALSE)</f>
        <v>TIGERS</v>
      </c>
      <c r="AA115" t="str">
        <f>VLOOKUP($A:$A,'Export Participants'!$A$1:$AG$49,9,FALSE)</f>
        <v>ROYAL BLUE AND GOLD</v>
      </c>
      <c r="AB115" s="52" t="str">
        <f>C115</f>
        <v/>
      </c>
      <c r="AC115" s="52" t="str">
        <f>D115</f>
        <v/>
      </c>
      <c r="AD115" s="52" t="str">
        <f>E115</f>
        <v/>
      </c>
      <c r="AE115">
        <v>72</v>
      </c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</row>
    <row r="116" spans="1:330" s="24" customFormat="1" x14ac:dyDescent="0.3">
      <c r="A116" s="24">
        <f>'Enter Scores'!$A$160</f>
        <v>1281</v>
      </c>
      <c r="B116" s="14">
        <f>RANK(J116, $J$2:$J$129)</f>
        <v>106</v>
      </c>
      <c r="C116" s="23" t="str">
        <f>IF('Enter Scores'!B168="", "", 'Enter Scores'!B168)</f>
        <v/>
      </c>
      <c r="D116" s="23" t="str">
        <f>IF('Enter Scores'!C168="", "", 'Enter Scores'!C168)</f>
        <v/>
      </c>
      <c r="E116" s="23" t="str">
        <f>IF('Enter Scores'!D168="", "", 'Enter Scores'!D168)</f>
        <v/>
      </c>
      <c r="F116" s="23" t="str">
        <f>'Enter Scores'!A168</f>
        <v/>
      </c>
      <c r="G116" s="14">
        <f>'Enter Scores'!E168</f>
        <v>0</v>
      </c>
      <c r="H116" s="14">
        <f>'Enter Scores'!F168</f>
        <v>0</v>
      </c>
      <c r="I116" s="14">
        <f>'Enter Scores'!G168</f>
        <v>0</v>
      </c>
      <c r="J116" s="28">
        <f>IF(C116="", -1, SUM(G116:I116))</f>
        <v>-1</v>
      </c>
      <c r="K116" s="77">
        <f>MAX(G116:I116)</f>
        <v>0</v>
      </c>
      <c r="L116" s="63" t="str">
        <f>IF(P116="TQ", "TQ", IF(Q116="IQ","IQ",""))</f>
        <v/>
      </c>
      <c r="M116" s="6" t="str">
        <f>IF(F116='Results - Sort Teams'!$D$2,"TQ",IF(F116='Results - Sort Teams'!$D$3,"TQ",IF(F116='Results - Sort Teams'!$D$4,"TQ",IF(F116='Results - Sort Teams'!$D$5,"TQ",""))))</f>
        <v/>
      </c>
      <c r="N116" s="6"/>
      <c r="O116" s="6"/>
      <c r="P116" s="31" t="str">
        <f>IF(M116="TQ","TQ","IQ")</f>
        <v>IQ</v>
      </c>
      <c r="Q116" s="31" t="str">
        <f>IF(P116="IQ",IF(R116&lt;=R$1,"IQ",""),"")</f>
        <v/>
      </c>
      <c r="R116" s="53">
        <f>COUNTIF(P$2:P116,"IQ")</f>
        <v>89</v>
      </c>
      <c r="S116" t="str">
        <f>IF(L116="IQ",R116,"")</f>
        <v/>
      </c>
      <c r="T116">
        <f>A116</f>
        <v>1281</v>
      </c>
      <c r="U116" t="str">
        <f>F116</f>
        <v/>
      </c>
      <c r="V116" t="str">
        <f>VLOOKUP($A:$A,'Export Participants'!$A$1:$AG$49,4,FALSE)</f>
        <v>KELLY CHAMP</v>
      </c>
      <c r="W116" t="str">
        <f>VLOOKUP($A:$A,'Export Participants'!$A$1:$AG$49,5,FALSE)</f>
        <v>330-281-8898</v>
      </c>
      <c r="X116" t="str">
        <f>VLOOKUP($A:$A,'Export Participants'!$A$1:$AG$49,6,FALSE)</f>
        <v>kelly.champ@ravennaschools.us</v>
      </c>
      <c r="Y116" t="str">
        <f>VLOOKUP($A:$A,'Export Participants'!$A$1:$AG$49,7,FALSE)</f>
        <v>DJ MADDEN</v>
      </c>
      <c r="Z116" t="str">
        <f>VLOOKUP($A:$A,'Export Participants'!$A$1:$AG$49,8,FALSE)</f>
        <v>RAVENS</v>
      </c>
      <c r="AA116" t="str">
        <f>VLOOKUP($A:$A,'Export Participants'!$A$1:$AG$49,9,FALSE)</f>
        <v>ROYAL BLUE, RED AND WHITE</v>
      </c>
      <c r="AB116" s="52" t="str">
        <f>C116</f>
        <v/>
      </c>
      <c r="AC116" s="52" t="str">
        <f>D116</f>
        <v/>
      </c>
      <c r="AD116" s="52" t="str">
        <f>E116</f>
        <v/>
      </c>
      <c r="AE116">
        <v>80</v>
      </c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</row>
    <row r="117" spans="1:330" s="24" customFormat="1" x14ac:dyDescent="0.3">
      <c r="A117" s="24">
        <f>'Enter Scores'!$A$177</f>
        <v>1328</v>
      </c>
      <c r="B117" s="14">
        <f>RANK(J117, $J$2:$J$129)</f>
        <v>106</v>
      </c>
      <c r="C117" s="23" t="str">
        <f>IF('Enter Scores'!B185="", "", 'Enter Scores'!B185)</f>
        <v/>
      </c>
      <c r="D117" s="23" t="str">
        <f>IF('Enter Scores'!C185="", "", 'Enter Scores'!C185)</f>
        <v/>
      </c>
      <c r="E117" s="23" t="str">
        <f>IF('Enter Scores'!D185="", "", 'Enter Scores'!D185)</f>
        <v/>
      </c>
      <c r="F117" s="23" t="str">
        <f>'Enter Scores'!A185</f>
        <v/>
      </c>
      <c r="G117" s="14">
        <f>'Enter Scores'!E185</f>
        <v>0</v>
      </c>
      <c r="H117" s="14">
        <f>'Enter Scores'!F185</f>
        <v>0</v>
      </c>
      <c r="I117" s="14">
        <f>'Enter Scores'!G185</f>
        <v>0</v>
      </c>
      <c r="J117" s="28">
        <f>IF(C117="", -1, SUM(G117:I117))</f>
        <v>-1</v>
      </c>
      <c r="K117" s="77">
        <f>MAX(G117:I117)</f>
        <v>0</v>
      </c>
      <c r="L117" s="63" t="str">
        <f>IF(P117="TQ", "TQ", IF(Q117="IQ","IQ",""))</f>
        <v/>
      </c>
      <c r="M117" s="6" t="str">
        <f>IF(F117='Results - Sort Teams'!$D$2,"TQ",IF(F117='Results - Sort Teams'!$D$3,"TQ",IF(F117='Results - Sort Teams'!$D$4,"TQ",IF(F117='Results - Sort Teams'!$D$5,"TQ",""))))</f>
        <v/>
      </c>
      <c r="N117" s="6"/>
      <c r="O117" s="6"/>
      <c r="P117" s="31" t="str">
        <f>IF(M117="TQ","TQ","IQ")</f>
        <v>IQ</v>
      </c>
      <c r="Q117" s="31" t="str">
        <f>IF(P117="IQ",IF(R117&lt;=R$1,"IQ",""),"")</f>
        <v/>
      </c>
      <c r="R117" s="53">
        <f>COUNTIF(P$2:P117,"IQ")</f>
        <v>90</v>
      </c>
      <c r="S117" t="str">
        <f>IF(L117="IQ",R117,"")</f>
        <v/>
      </c>
      <c r="T117">
        <f>A117</f>
        <v>1328</v>
      </c>
      <c r="U117" t="str">
        <f>F117</f>
        <v/>
      </c>
      <c r="V117" t="str">
        <f>VLOOKUP($A:$A,'Export Participants'!$A$1:$AG$49,4,FALSE)</f>
        <v>THOMAS BUTCHER</v>
      </c>
      <c r="W117" t="str">
        <f>VLOOKUP($A:$A,'Export Participants'!$A$1:$AG$49,5,FALSE)</f>
        <v>330 310-6923</v>
      </c>
      <c r="X117" t="str">
        <f>VLOOKUP($A:$A,'Export Participants'!$A$1:$AG$49,6,FALSE)</f>
        <v>abutcher602@gmail.com</v>
      </c>
      <c r="Y117" t="str">
        <f>VLOOKUP($A:$A,'Export Participants'!$A$1:$AG$49,7,FALSE)</f>
        <v>BRIAN BOVEINGTON</v>
      </c>
      <c r="Z117" t="str">
        <f>VLOOKUP($A:$A,'Export Participants'!$A$1:$AG$49,8,FALSE)</f>
        <v>ROVERS</v>
      </c>
      <c r="AA117" t="str">
        <f>VLOOKUP($A:$A,'Export Participants'!$A$1:$AG$49,9,FALSE)</f>
        <v>NAVY BLUE AND WHITE</v>
      </c>
      <c r="AB117" s="52" t="str">
        <f>C117</f>
        <v/>
      </c>
      <c r="AC117" s="52" t="str">
        <f>D117</f>
        <v/>
      </c>
      <c r="AD117" s="52" t="str">
        <f>E117</f>
        <v/>
      </c>
      <c r="AE117">
        <v>88</v>
      </c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</row>
    <row r="118" spans="1:330" s="24" customFormat="1" x14ac:dyDescent="0.3">
      <c r="A118" s="24">
        <f>'Enter Scores'!$A$194</f>
        <v>1472</v>
      </c>
      <c r="B118" s="14">
        <f>RANK(J118, $J$2:$J$129)</f>
        <v>106</v>
      </c>
      <c r="C118" s="23" t="str">
        <f>IF('Enter Scores'!B201="", "", 'Enter Scores'!B201)</f>
        <v/>
      </c>
      <c r="D118" s="23" t="str">
        <f>IF('Enter Scores'!C201="", "", 'Enter Scores'!C201)</f>
        <v/>
      </c>
      <c r="E118" s="23" t="str">
        <f>IF('Enter Scores'!D201="", "", 'Enter Scores'!D201)</f>
        <v/>
      </c>
      <c r="F118" s="23" t="str">
        <f>'Enter Scores'!A201</f>
        <v/>
      </c>
      <c r="G118" s="14">
        <f>'Enter Scores'!E201</f>
        <v>0</v>
      </c>
      <c r="H118" s="14">
        <f>'Enter Scores'!F201</f>
        <v>0</v>
      </c>
      <c r="I118" s="14">
        <f>'Enter Scores'!G201</f>
        <v>0</v>
      </c>
      <c r="J118" s="28">
        <f>IF(C118="", -1, SUM(G118:I118))</f>
        <v>-1</v>
      </c>
      <c r="K118" s="77">
        <f>MAX(G118:I118)</f>
        <v>0</v>
      </c>
      <c r="L118" s="63" t="str">
        <f>IF(P118="TQ", "TQ", IF(Q118="IQ","IQ",""))</f>
        <v/>
      </c>
      <c r="M118" s="6" t="str">
        <f>IF(F118='Results - Sort Teams'!$D$2,"TQ",IF(F118='Results - Sort Teams'!$D$3,"TQ",IF(F118='Results - Sort Teams'!$D$4,"TQ",IF(F118='Results - Sort Teams'!$D$5,"TQ",""))))</f>
        <v/>
      </c>
      <c r="N118" s="6"/>
      <c r="O118" s="6"/>
      <c r="P118" s="31" t="str">
        <f>IF(M118="TQ","TQ","IQ")</f>
        <v>IQ</v>
      </c>
      <c r="Q118" s="31" t="str">
        <f>IF(P118="IQ",IF(R118&lt;=R$1,"IQ",""),"")</f>
        <v/>
      </c>
      <c r="R118" s="53">
        <f>COUNTIF(P$2:P118,"IQ")</f>
        <v>91</v>
      </c>
      <c r="S118" t="str">
        <f>IF(L118="IQ",R118,"")</f>
        <v/>
      </c>
      <c r="T118">
        <f>A118</f>
        <v>1472</v>
      </c>
      <c r="U118" t="str">
        <f>F118</f>
        <v/>
      </c>
      <c r="V118" t="str">
        <f>VLOOKUP($A:$A,'Export Participants'!$A$1:$AG$49,4,FALSE)</f>
        <v>DANA FLOYD</v>
      </c>
      <c r="W118" t="str">
        <f>VLOOKUP($A:$A,'Export Participants'!$A$1:$AG$49,5,FALSE)</f>
        <v>330-524-1495</v>
      </c>
      <c r="X118" t="str">
        <f>VLOOKUP($A:$A,'Export Participants'!$A$1:$AG$49,6,FALSE)</f>
        <v>sp_floyd@springfieldspartans.org</v>
      </c>
      <c r="Y118" t="str">
        <f>VLOOKUP($A:$A,'Export Participants'!$A$1:$AG$49,7,FALSE)</f>
        <v>MICHAEL KEYS</v>
      </c>
      <c r="Z118" t="str">
        <f>VLOOKUP($A:$A,'Export Participants'!$A$1:$AG$49,8,FALSE)</f>
        <v>SPARTANS</v>
      </c>
      <c r="AA118" t="str">
        <f>VLOOKUP($A:$A,'Export Participants'!$A$1:$AG$49,9,FALSE)</f>
        <v>RED AND GRAY</v>
      </c>
      <c r="AB118" s="52" t="str">
        <f>C118</f>
        <v/>
      </c>
      <c r="AC118" s="52" t="str">
        <f>D118</f>
        <v/>
      </c>
      <c r="AD118" s="52" t="str">
        <f>E118</f>
        <v/>
      </c>
      <c r="AE118">
        <v>95</v>
      </c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</row>
    <row r="119" spans="1:330" s="24" customFormat="1" x14ac:dyDescent="0.3">
      <c r="A119" s="24">
        <f>'Enter Scores'!$A$194</f>
        <v>1472</v>
      </c>
      <c r="B119" s="14">
        <f>RANK(J119, $J$2:$J$129)</f>
        <v>106</v>
      </c>
      <c r="C119" s="23" t="str">
        <f>IF('Enter Scores'!B202="", "", 'Enter Scores'!B202)</f>
        <v/>
      </c>
      <c r="D119" s="23" t="str">
        <f>IF('Enter Scores'!C202="", "", 'Enter Scores'!C202)</f>
        <v/>
      </c>
      <c r="E119" s="23" t="str">
        <f>IF('Enter Scores'!D202="", "", 'Enter Scores'!D202)</f>
        <v/>
      </c>
      <c r="F119" s="23" t="str">
        <f>'Enter Scores'!A202</f>
        <v/>
      </c>
      <c r="G119" s="14">
        <f>'Enter Scores'!E202</f>
        <v>0</v>
      </c>
      <c r="H119" s="14">
        <f>'Enter Scores'!F202</f>
        <v>0</v>
      </c>
      <c r="I119" s="14">
        <f>'Enter Scores'!G202</f>
        <v>0</v>
      </c>
      <c r="J119" s="28">
        <f>IF(C119="", -1, SUM(G119:I119))</f>
        <v>-1</v>
      </c>
      <c r="K119" s="77">
        <f>MAX(G119:I119)</f>
        <v>0</v>
      </c>
      <c r="L119" s="63" t="str">
        <f>IF(P119="TQ", "TQ", IF(Q119="IQ","IQ",""))</f>
        <v/>
      </c>
      <c r="M119" s="6" t="str">
        <f>IF(F119='Results - Sort Teams'!$D$2,"TQ",IF(F119='Results - Sort Teams'!$D$3,"TQ",IF(F119='Results - Sort Teams'!$D$4,"TQ",IF(F119='Results - Sort Teams'!$D$5,"TQ",""))))</f>
        <v/>
      </c>
      <c r="N119" s="6"/>
      <c r="O119" s="6"/>
      <c r="P119" s="31" t="str">
        <f>IF(M119="TQ","TQ","IQ")</f>
        <v>IQ</v>
      </c>
      <c r="Q119" s="31" t="str">
        <f>IF(P119="IQ",IF(R119&lt;=R$1,"IQ",""),"")</f>
        <v/>
      </c>
      <c r="R119" s="53">
        <f>COUNTIF(P$2:P119,"IQ")</f>
        <v>92</v>
      </c>
      <c r="S119" t="str">
        <f>IF(L119="IQ",R119,"")</f>
        <v/>
      </c>
      <c r="T119">
        <f>A119</f>
        <v>1472</v>
      </c>
      <c r="U119" t="str">
        <f>F119</f>
        <v/>
      </c>
      <c r="V119" t="str">
        <f>VLOOKUP($A:$A,'Export Participants'!$A$1:$AG$49,4,FALSE)</f>
        <v>DANA FLOYD</v>
      </c>
      <c r="W119" t="str">
        <f>VLOOKUP($A:$A,'Export Participants'!$A$1:$AG$49,5,FALSE)</f>
        <v>330-524-1495</v>
      </c>
      <c r="X119" t="str">
        <f>VLOOKUP($A:$A,'Export Participants'!$A$1:$AG$49,6,FALSE)</f>
        <v>sp_floyd@springfieldspartans.org</v>
      </c>
      <c r="Y119" t="str">
        <f>VLOOKUP($A:$A,'Export Participants'!$A$1:$AG$49,7,FALSE)</f>
        <v>MICHAEL KEYS</v>
      </c>
      <c r="Z119" t="str">
        <f>VLOOKUP($A:$A,'Export Participants'!$A$1:$AG$49,8,FALSE)</f>
        <v>SPARTANS</v>
      </c>
      <c r="AA119" t="str">
        <f>VLOOKUP($A:$A,'Export Participants'!$A$1:$AG$49,9,FALSE)</f>
        <v>RED AND GRAY</v>
      </c>
      <c r="AB119" s="52" t="str">
        <f>C119</f>
        <v/>
      </c>
      <c r="AC119" s="52" t="str">
        <f>D119</f>
        <v/>
      </c>
      <c r="AD119" s="52" t="str">
        <f>E119</f>
        <v/>
      </c>
      <c r="AE119">
        <v>96</v>
      </c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</row>
    <row r="120" spans="1:330" s="24" customFormat="1" x14ac:dyDescent="0.3">
      <c r="A120" s="24">
        <f>'Enter Scores'!$A$211</f>
        <v>1548</v>
      </c>
      <c r="B120" s="14">
        <f>RANK(J120, $J$2:$J$129)</f>
        <v>106</v>
      </c>
      <c r="C120" s="23" t="str">
        <f>IF('Enter Scores'!B219="", "", 'Enter Scores'!B219)</f>
        <v/>
      </c>
      <c r="D120" s="23" t="str">
        <f>IF('Enter Scores'!C219="", "", 'Enter Scores'!C219)</f>
        <v/>
      </c>
      <c r="E120" s="23" t="str">
        <f>IF('Enter Scores'!D219="", "", 'Enter Scores'!D219)</f>
        <v/>
      </c>
      <c r="F120" s="23" t="str">
        <f>'Enter Scores'!A219</f>
        <v/>
      </c>
      <c r="G120" s="14">
        <f>'Enter Scores'!E219</f>
        <v>0</v>
      </c>
      <c r="H120" s="14">
        <f>'Enter Scores'!F219</f>
        <v>0</v>
      </c>
      <c r="I120" s="14">
        <f>'Enter Scores'!G219</f>
        <v>0</v>
      </c>
      <c r="J120" s="28">
        <f>IF(C120="", -1, SUM(G120:I120))</f>
        <v>-1</v>
      </c>
      <c r="K120" s="77">
        <f>MAX(G120:I120)</f>
        <v>0</v>
      </c>
      <c r="L120" s="63" t="str">
        <f>IF(P120="TQ", "TQ", IF(Q120="IQ","IQ",""))</f>
        <v/>
      </c>
      <c r="M120" s="6" t="str">
        <f>IF(F120='Results - Sort Teams'!$D$2,"TQ",IF(F120='Results - Sort Teams'!$D$3,"TQ",IF(F120='Results - Sort Teams'!$D$4,"TQ",IF(F120='Results - Sort Teams'!$D$5,"TQ",""))))</f>
        <v/>
      </c>
      <c r="N120" s="6"/>
      <c r="O120" s="6"/>
      <c r="P120" s="31" t="str">
        <f>IF(M120="TQ","TQ","IQ")</f>
        <v>IQ</v>
      </c>
      <c r="Q120" s="31" t="str">
        <f>IF(P120="IQ",IF(R120&lt;=R$1,"IQ",""),"")</f>
        <v/>
      </c>
      <c r="R120" s="53">
        <f>COUNTIF(P$2:P120,"IQ")</f>
        <v>93</v>
      </c>
      <c r="S120" t="str">
        <f>IF(L120="IQ",R120,"")</f>
        <v/>
      </c>
      <c r="T120">
        <f>A120</f>
        <v>1548</v>
      </c>
      <c r="U120" t="str">
        <f>F120</f>
        <v/>
      </c>
      <c r="V120" t="str">
        <f>VLOOKUP($A:$A,'Export Participants'!$A$1:$AG$49,4,FALSE)</f>
        <v>VINCE YODER</v>
      </c>
      <c r="W120" t="str">
        <f>VLOOKUP($A:$A,'Export Participants'!$A$1:$AG$49,5,FALSE)</f>
        <v>330-465-7809</v>
      </c>
      <c r="X120" t="str">
        <f>VLOOKUP($A:$A,'Export Participants'!$A$1:$AG$49,6,FALSE)</f>
        <v>vwybowl@yahoo.com</v>
      </c>
      <c r="Y120" t="str">
        <f>VLOOKUP($A:$A,'Export Participants'!$A$1:$AG$49,7,FALSE)</f>
        <v>CORBY ANDERSON</v>
      </c>
      <c r="Z120" t="str">
        <f>VLOOKUP($A:$A,'Export Participants'!$A$1:$AG$49,8,FALSE)</f>
        <v>TITANS</v>
      </c>
      <c r="AA120" t="str">
        <f>VLOOKUP($A:$A,'Export Participants'!$A$1:$AG$49,9,FALSE)</f>
        <v>PURPLE, GRAY AND WHITE</v>
      </c>
      <c r="AB120" s="52" t="str">
        <f>C120</f>
        <v/>
      </c>
      <c r="AC120" s="52" t="str">
        <f>D120</f>
        <v/>
      </c>
      <c r="AD120" s="52" t="str">
        <f>E120</f>
        <v/>
      </c>
      <c r="AE120">
        <v>104</v>
      </c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</row>
    <row r="121" spans="1:330" s="24" customFormat="1" x14ac:dyDescent="0.3">
      <c r="A121" s="24">
        <f>'Enter Scores'!$A$228</f>
        <v>1560</v>
      </c>
      <c r="B121" s="14">
        <f>RANK(J121, $J$2:$J$129)</f>
        <v>106</v>
      </c>
      <c r="C121" s="23" t="str">
        <f>IF('Enter Scores'!B230="", "", 'Enter Scores'!B230)</f>
        <v/>
      </c>
      <c r="D121" s="23" t="str">
        <f>IF('Enter Scores'!C230="", "", 'Enter Scores'!C230)</f>
        <v/>
      </c>
      <c r="E121" s="23" t="str">
        <f>IF('Enter Scores'!D230="", "", 'Enter Scores'!D230)</f>
        <v/>
      </c>
      <c r="F121" s="23" t="str">
        <f>'Enter Scores'!A230</f>
        <v/>
      </c>
      <c r="G121" s="14">
        <f>'Enter Scores'!E230</f>
        <v>0</v>
      </c>
      <c r="H121" s="14">
        <f>'Enter Scores'!F230</f>
        <v>0</v>
      </c>
      <c r="I121" s="14">
        <f>'Enter Scores'!G230</f>
        <v>0</v>
      </c>
      <c r="J121" s="28">
        <f>IF(C121="", -1, SUM(G121:I121))</f>
        <v>-1</v>
      </c>
      <c r="K121" s="77">
        <f>MAX(G121:I121)</f>
        <v>0</v>
      </c>
      <c r="L121" s="63" t="str">
        <f>IF(P121="TQ", "TQ", IF(Q121="IQ","IQ",""))</f>
        <v/>
      </c>
      <c r="M121" s="6" t="str">
        <f>IF(F121='Results - Sort Teams'!$D$2,"TQ",IF(F121='Results - Sort Teams'!$D$3,"TQ",IF(F121='Results - Sort Teams'!$D$4,"TQ",IF(F121='Results - Sort Teams'!$D$5,"TQ",""))))</f>
        <v/>
      </c>
      <c r="N121" s="6"/>
      <c r="O121" s="6"/>
      <c r="P121" s="31" t="str">
        <f>IF(M121="TQ","TQ","IQ")</f>
        <v>IQ</v>
      </c>
      <c r="Q121" s="31" t="str">
        <f>IF(P121="IQ",IF(R121&lt;=R$1,"IQ",""),"")</f>
        <v/>
      </c>
      <c r="R121" s="53">
        <f>COUNTIF(P$2:P121,"IQ")</f>
        <v>94</v>
      </c>
      <c r="S121" t="str">
        <f>IF(L121="IQ",R121,"")</f>
        <v/>
      </c>
      <c r="T121">
        <f>A121</f>
        <v>1560</v>
      </c>
      <c r="U121" t="str">
        <f>F121</f>
        <v/>
      </c>
      <c r="V121" t="str">
        <f>VLOOKUP($A:$A,'Export Participants'!$A$1:$AG$49,4,FALSE)</f>
        <v>DAVID BURKETT</v>
      </c>
      <c r="W121" t="str">
        <f>VLOOKUP($A:$A,'Export Participants'!$A$1:$AG$49,5,FALSE)</f>
        <v>330-265-7310</v>
      </c>
      <c r="X121" t="str">
        <f>VLOOKUP($A:$A,'Export Participants'!$A$1:$AG$49,6,FALSE)</f>
        <v>dburkett@tuslawschools.org</v>
      </c>
      <c r="Y121" t="str">
        <f>VLOOKUP($A:$A,'Export Participants'!$A$1:$AG$49,7,FALSE)</f>
        <v/>
      </c>
      <c r="Z121" t="str">
        <f>VLOOKUP($A:$A,'Export Participants'!$A$1:$AG$49,8,FALSE)</f>
        <v>MUSTANGS</v>
      </c>
      <c r="AA121" t="str">
        <f>VLOOKUP($A:$A,'Export Participants'!$A$1:$AG$49,9,FALSE)</f>
        <v>BLUE AND WHITE</v>
      </c>
      <c r="AB121" s="52" t="str">
        <f>C121</f>
        <v/>
      </c>
      <c r="AC121" s="52" t="str">
        <f>D121</f>
        <v/>
      </c>
      <c r="AD121" s="52" t="str">
        <f>E121</f>
        <v/>
      </c>
      <c r="AE121">
        <v>106</v>
      </c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</row>
    <row r="122" spans="1:330" s="24" customFormat="1" x14ac:dyDescent="0.3">
      <c r="A122" s="24">
        <f>'Enter Scores'!$A$228</f>
        <v>1560</v>
      </c>
      <c r="B122" s="14">
        <f>RANK(J122, $J$2:$J$129)</f>
        <v>106</v>
      </c>
      <c r="C122" s="23" t="str">
        <f>IF('Enter Scores'!B231="", "", 'Enter Scores'!B231)</f>
        <v/>
      </c>
      <c r="D122" s="23" t="str">
        <f>IF('Enter Scores'!C231="", "", 'Enter Scores'!C231)</f>
        <v/>
      </c>
      <c r="E122" s="23" t="str">
        <f>IF('Enter Scores'!D231="", "", 'Enter Scores'!D231)</f>
        <v/>
      </c>
      <c r="F122" s="23" t="str">
        <f>'Enter Scores'!A231</f>
        <v/>
      </c>
      <c r="G122" s="14">
        <f>'Enter Scores'!E231</f>
        <v>0</v>
      </c>
      <c r="H122" s="14">
        <f>'Enter Scores'!F231</f>
        <v>0</v>
      </c>
      <c r="I122" s="14">
        <f>'Enter Scores'!G231</f>
        <v>0</v>
      </c>
      <c r="J122" s="28">
        <f>IF(C122="", -1, SUM(G122:I122))</f>
        <v>-1</v>
      </c>
      <c r="K122" s="77">
        <f>MAX(G122:I122)</f>
        <v>0</v>
      </c>
      <c r="L122" s="63" t="str">
        <f>IF(P122="TQ", "TQ", IF(Q122="IQ","IQ",""))</f>
        <v/>
      </c>
      <c r="M122" s="6" t="str">
        <f>IF(F122='Results - Sort Teams'!$D$2,"TQ",IF(F122='Results - Sort Teams'!$D$3,"TQ",IF(F122='Results - Sort Teams'!$D$4,"TQ",IF(F122='Results - Sort Teams'!$D$5,"TQ",""))))</f>
        <v/>
      </c>
      <c r="N122" s="6"/>
      <c r="O122" s="6"/>
      <c r="P122" s="31" t="str">
        <f>IF(M122="TQ","TQ","IQ")</f>
        <v>IQ</v>
      </c>
      <c r="Q122" s="31" t="str">
        <f>IF(P122="IQ",IF(R122&lt;=R$1,"IQ",""),"")</f>
        <v/>
      </c>
      <c r="R122" s="53">
        <f>COUNTIF(P$2:P122,"IQ")</f>
        <v>95</v>
      </c>
      <c r="S122" t="str">
        <f>IF(L122="IQ",R122,"")</f>
        <v/>
      </c>
      <c r="T122">
        <f>A122</f>
        <v>1560</v>
      </c>
      <c r="U122" t="str">
        <f>F122</f>
        <v/>
      </c>
      <c r="V122" t="str">
        <f>VLOOKUP($A:$A,'Export Participants'!$A$1:$AG$49,4,FALSE)</f>
        <v>DAVID BURKETT</v>
      </c>
      <c r="W122" t="str">
        <f>VLOOKUP($A:$A,'Export Participants'!$A$1:$AG$49,5,FALSE)</f>
        <v>330-265-7310</v>
      </c>
      <c r="X122" t="str">
        <f>VLOOKUP($A:$A,'Export Participants'!$A$1:$AG$49,6,FALSE)</f>
        <v>dburkett@tuslawschools.org</v>
      </c>
      <c r="Y122" t="str">
        <f>VLOOKUP($A:$A,'Export Participants'!$A$1:$AG$49,7,FALSE)</f>
        <v/>
      </c>
      <c r="Z122" t="str">
        <f>VLOOKUP($A:$A,'Export Participants'!$A$1:$AG$49,8,FALSE)</f>
        <v>MUSTANGS</v>
      </c>
      <c r="AA122" t="str">
        <f>VLOOKUP($A:$A,'Export Participants'!$A$1:$AG$49,9,FALSE)</f>
        <v>BLUE AND WHITE</v>
      </c>
      <c r="AB122" s="52" t="str">
        <f>C122</f>
        <v/>
      </c>
      <c r="AC122" s="52" t="str">
        <f>D122</f>
        <v/>
      </c>
      <c r="AD122" s="52" t="str">
        <f>E122</f>
        <v/>
      </c>
      <c r="AE122">
        <v>107</v>
      </c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</row>
    <row r="123" spans="1:330" s="24" customFormat="1" x14ac:dyDescent="0.3">
      <c r="A123" s="24">
        <f>'Enter Scores'!$A$228</f>
        <v>1560</v>
      </c>
      <c r="B123" s="14">
        <f>RANK(J123, $J$2:$J$129)</f>
        <v>106</v>
      </c>
      <c r="C123" s="23" t="str">
        <f>IF('Enter Scores'!B232="", "", 'Enter Scores'!B232)</f>
        <v/>
      </c>
      <c r="D123" s="23" t="str">
        <f>IF('Enter Scores'!C232="", "", 'Enter Scores'!C232)</f>
        <v/>
      </c>
      <c r="E123" s="23" t="str">
        <f>IF('Enter Scores'!D232="", "", 'Enter Scores'!D232)</f>
        <v/>
      </c>
      <c r="F123" s="23" t="str">
        <f>'Enter Scores'!A232</f>
        <v/>
      </c>
      <c r="G123" s="14">
        <f>'Enter Scores'!E232</f>
        <v>0</v>
      </c>
      <c r="H123" s="14">
        <f>'Enter Scores'!F232</f>
        <v>0</v>
      </c>
      <c r="I123" s="14">
        <f>'Enter Scores'!G232</f>
        <v>0</v>
      </c>
      <c r="J123" s="28">
        <f>IF(C123="", -1, SUM(G123:I123))</f>
        <v>-1</v>
      </c>
      <c r="K123" s="77">
        <f>MAX(G123:I123)</f>
        <v>0</v>
      </c>
      <c r="L123" s="63" t="str">
        <f>IF(P123="TQ", "TQ", IF(Q123="IQ","IQ",""))</f>
        <v/>
      </c>
      <c r="M123" s="6" t="str">
        <f>IF(F123='Results - Sort Teams'!$D$2,"TQ",IF(F123='Results - Sort Teams'!$D$3,"TQ",IF(F123='Results - Sort Teams'!$D$4,"TQ",IF(F123='Results - Sort Teams'!$D$5,"TQ",""))))</f>
        <v/>
      </c>
      <c r="N123" s="6"/>
      <c r="O123" s="6"/>
      <c r="P123" s="31" t="str">
        <f>IF(M123="TQ","TQ","IQ")</f>
        <v>IQ</v>
      </c>
      <c r="Q123" s="31" t="str">
        <f>IF(P123="IQ",IF(R123&lt;=R$1,"IQ",""),"")</f>
        <v/>
      </c>
      <c r="R123" s="53">
        <f>COUNTIF(P$2:P123,"IQ")</f>
        <v>96</v>
      </c>
      <c r="S123" t="str">
        <f>IF(L123="IQ",R123,"")</f>
        <v/>
      </c>
      <c r="T123">
        <f>A123</f>
        <v>1560</v>
      </c>
      <c r="U123" t="str">
        <f>F123</f>
        <v/>
      </c>
      <c r="V123" t="str">
        <f>VLOOKUP($A:$A,'Export Participants'!$A$1:$AG$49,4,FALSE)</f>
        <v>DAVID BURKETT</v>
      </c>
      <c r="W123" t="str">
        <f>VLOOKUP($A:$A,'Export Participants'!$A$1:$AG$49,5,FALSE)</f>
        <v>330-265-7310</v>
      </c>
      <c r="X123" t="str">
        <f>VLOOKUP($A:$A,'Export Participants'!$A$1:$AG$49,6,FALSE)</f>
        <v>dburkett@tuslawschools.org</v>
      </c>
      <c r="Y123" t="str">
        <f>VLOOKUP($A:$A,'Export Participants'!$A$1:$AG$49,7,FALSE)</f>
        <v/>
      </c>
      <c r="Z123" t="str">
        <f>VLOOKUP($A:$A,'Export Participants'!$A$1:$AG$49,8,FALSE)</f>
        <v>MUSTANGS</v>
      </c>
      <c r="AA123" t="str">
        <f>VLOOKUP($A:$A,'Export Participants'!$A$1:$AG$49,9,FALSE)</f>
        <v>BLUE AND WHITE</v>
      </c>
      <c r="AB123" s="52" t="str">
        <f>C123</f>
        <v/>
      </c>
      <c r="AC123" s="52" t="str">
        <f>D123</f>
        <v/>
      </c>
      <c r="AD123" s="52" t="str">
        <f>E123</f>
        <v/>
      </c>
      <c r="AE123">
        <v>108</v>
      </c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</row>
    <row r="124" spans="1:330" s="24" customFormat="1" x14ac:dyDescent="0.3">
      <c r="A124" s="24">
        <f>'Enter Scores'!$A$228</f>
        <v>1560</v>
      </c>
      <c r="B124" s="14">
        <f>RANK(J124, $J$2:$J$129)</f>
        <v>106</v>
      </c>
      <c r="C124" s="23" t="str">
        <f>IF('Enter Scores'!B233="", "", 'Enter Scores'!B233)</f>
        <v/>
      </c>
      <c r="D124" s="23" t="str">
        <f>IF('Enter Scores'!C233="", "", 'Enter Scores'!C233)</f>
        <v/>
      </c>
      <c r="E124" s="23" t="str">
        <f>IF('Enter Scores'!D233="", "", 'Enter Scores'!D233)</f>
        <v/>
      </c>
      <c r="F124" s="23" t="str">
        <f>'Enter Scores'!A233</f>
        <v/>
      </c>
      <c r="G124" s="14">
        <f>'Enter Scores'!E233</f>
        <v>0</v>
      </c>
      <c r="H124" s="14">
        <f>'Enter Scores'!F233</f>
        <v>0</v>
      </c>
      <c r="I124" s="14">
        <f>'Enter Scores'!G233</f>
        <v>0</v>
      </c>
      <c r="J124" s="28">
        <f>IF(C124="", -1, SUM(G124:I124))</f>
        <v>-1</v>
      </c>
      <c r="K124" s="77">
        <f>MAX(G124:I124)</f>
        <v>0</v>
      </c>
      <c r="L124" s="63" t="str">
        <f>IF(P124="TQ", "TQ", IF(Q124="IQ","IQ",""))</f>
        <v/>
      </c>
      <c r="M124" s="6" t="str">
        <f>IF(F124='Results - Sort Teams'!$D$2,"TQ",IF(F124='Results - Sort Teams'!$D$3,"TQ",IF(F124='Results - Sort Teams'!$D$4,"TQ",IF(F124='Results - Sort Teams'!$D$5,"TQ",""))))</f>
        <v/>
      </c>
      <c r="N124" s="6"/>
      <c r="O124" s="6"/>
      <c r="P124" s="31" t="str">
        <f>IF(M124="TQ","TQ","IQ")</f>
        <v>IQ</v>
      </c>
      <c r="Q124" s="31" t="str">
        <f>IF(P124="IQ",IF(R124&lt;=R$1,"IQ",""),"")</f>
        <v/>
      </c>
      <c r="R124" s="53">
        <f>COUNTIF(P$2:P124,"IQ")</f>
        <v>97</v>
      </c>
      <c r="S124" t="str">
        <f>IF(L124="IQ",R124,"")</f>
        <v/>
      </c>
      <c r="T124">
        <f>A124</f>
        <v>1560</v>
      </c>
      <c r="U124" t="str">
        <f>F124</f>
        <v/>
      </c>
      <c r="V124" t="str">
        <f>VLOOKUP($A:$A,'Export Participants'!$A$1:$AG$49,4,FALSE)</f>
        <v>DAVID BURKETT</v>
      </c>
      <c r="W124" t="str">
        <f>VLOOKUP($A:$A,'Export Participants'!$A$1:$AG$49,5,FALSE)</f>
        <v>330-265-7310</v>
      </c>
      <c r="X124" t="str">
        <f>VLOOKUP($A:$A,'Export Participants'!$A$1:$AG$49,6,FALSE)</f>
        <v>dburkett@tuslawschools.org</v>
      </c>
      <c r="Y124" t="str">
        <f>VLOOKUP($A:$A,'Export Participants'!$A$1:$AG$49,7,FALSE)</f>
        <v/>
      </c>
      <c r="Z124" t="str">
        <f>VLOOKUP($A:$A,'Export Participants'!$A$1:$AG$49,8,FALSE)</f>
        <v>MUSTANGS</v>
      </c>
      <c r="AA124" t="str">
        <f>VLOOKUP($A:$A,'Export Participants'!$A$1:$AG$49,9,FALSE)</f>
        <v>BLUE AND WHITE</v>
      </c>
      <c r="AB124" s="52" t="str">
        <f>C124</f>
        <v/>
      </c>
      <c r="AC124" s="52" t="str">
        <f>D124</f>
        <v/>
      </c>
      <c r="AD124" s="52" t="str">
        <f>E124</f>
        <v/>
      </c>
      <c r="AE124">
        <v>109</v>
      </c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</row>
    <row r="125" spans="1:330" s="24" customFormat="1" x14ac:dyDescent="0.3">
      <c r="A125" s="24">
        <f>'Enter Scores'!$A$228</f>
        <v>1560</v>
      </c>
      <c r="B125" s="14">
        <f>RANK(J125, $J$2:$J$129)</f>
        <v>106</v>
      </c>
      <c r="C125" s="23" t="str">
        <f>IF('Enter Scores'!B234="", "", 'Enter Scores'!B234)</f>
        <v/>
      </c>
      <c r="D125" s="23" t="str">
        <f>IF('Enter Scores'!C234="", "", 'Enter Scores'!C234)</f>
        <v/>
      </c>
      <c r="E125" s="23" t="str">
        <f>IF('Enter Scores'!D234="", "", 'Enter Scores'!D234)</f>
        <v/>
      </c>
      <c r="F125" s="23" t="str">
        <f>'Enter Scores'!A234</f>
        <v/>
      </c>
      <c r="G125" s="14">
        <f>'Enter Scores'!E234</f>
        <v>0</v>
      </c>
      <c r="H125" s="14">
        <f>'Enter Scores'!F234</f>
        <v>0</v>
      </c>
      <c r="I125" s="14">
        <f>'Enter Scores'!G234</f>
        <v>0</v>
      </c>
      <c r="J125" s="28">
        <f>IF(C125="", -1, SUM(G125:I125))</f>
        <v>-1</v>
      </c>
      <c r="K125" s="77">
        <f>MAX(G125:I125)</f>
        <v>0</v>
      </c>
      <c r="L125" s="63" t="str">
        <f>IF(P125="TQ", "TQ", IF(Q125="IQ","IQ",""))</f>
        <v/>
      </c>
      <c r="M125" s="6" t="str">
        <f>IF(F125='Results - Sort Teams'!$D$2,"TQ",IF(F125='Results - Sort Teams'!$D$3,"TQ",IF(F125='Results - Sort Teams'!$D$4,"TQ",IF(F125='Results - Sort Teams'!$D$5,"TQ",""))))</f>
        <v/>
      </c>
      <c r="N125" s="6"/>
      <c r="O125" s="6"/>
      <c r="P125" s="31" t="str">
        <f>IF(M125="TQ","TQ","IQ")</f>
        <v>IQ</v>
      </c>
      <c r="Q125" s="31" t="str">
        <f>IF(P125="IQ",IF(R125&lt;=R$1,"IQ",""),"")</f>
        <v/>
      </c>
      <c r="R125" s="53">
        <f>COUNTIF(P$2:P125,"IQ")</f>
        <v>98</v>
      </c>
      <c r="S125" t="str">
        <f>IF(L125="IQ",R125,"")</f>
        <v/>
      </c>
      <c r="T125">
        <f>A125</f>
        <v>1560</v>
      </c>
      <c r="U125" t="str">
        <f>F125</f>
        <v/>
      </c>
      <c r="V125" t="str">
        <f>VLOOKUP($A:$A,'Export Participants'!$A$1:$AG$49,4,FALSE)</f>
        <v>DAVID BURKETT</v>
      </c>
      <c r="W125" t="str">
        <f>VLOOKUP($A:$A,'Export Participants'!$A$1:$AG$49,5,FALSE)</f>
        <v>330-265-7310</v>
      </c>
      <c r="X125" t="str">
        <f>VLOOKUP($A:$A,'Export Participants'!$A$1:$AG$49,6,FALSE)</f>
        <v>dburkett@tuslawschools.org</v>
      </c>
      <c r="Y125" t="str">
        <f>VLOOKUP($A:$A,'Export Participants'!$A$1:$AG$49,7,FALSE)</f>
        <v/>
      </c>
      <c r="Z125" t="str">
        <f>VLOOKUP($A:$A,'Export Participants'!$A$1:$AG$49,8,FALSE)</f>
        <v>MUSTANGS</v>
      </c>
      <c r="AA125" t="str">
        <f>VLOOKUP($A:$A,'Export Participants'!$A$1:$AG$49,9,FALSE)</f>
        <v>BLUE AND WHITE</v>
      </c>
      <c r="AB125" s="52" t="str">
        <f>C125</f>
        <v/>
      </c>
      <c r="AC125" s="52" t="str">
        <f>D125</f>
        <v/>
      </c>
      <c r="AD125" s="52" t="str">
        <f>E125</f>
        <v/>
      </c>
      <c r="AE125">
        <v>110</v>
      </c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</row>
    <row r="126" spans="1:330" s="24" customFormat="1" x14ac:dyDescent="0.3">
      <c r="A126" s="24">
        <f>'Enter Scores'!$A$228</f>
        <v>1560</v>
      </c>
      <c r="B126" s="14">
        <f>RANK(J126, $J$2:$J$129)</f>
        <v>106</v>
      </c>
      <c r="C126" s="23" t="str">
        <f>IF('Enter Scores'!B235="", "", 'Enter Scores'!B235)</f>
        <v/>
      </c>
      <c r="D126" s="23" t="str">
        <f>IF('Enter Scores'!C235="", "", 'Enter Scores'!C235)</f>
        <v/>
      </c>
      <c r="E126" s="23" t="str">
        <f>IF('Enter Scores'!D235="", "", 'Enter Scores'!D235)</f>
        <v/>
      </c>
      <c r="F126" s="23" t="str">
        <f>'Enter Scores'!A235</f>
        <v/>
      </c>
      <c r="G126" s="14">
        <f>'Enter Scores'!E235</f>
        <v>0</v>
      </c>
      <c r="H126" s="14">
        <f>'Enter Scores'!F235</f>
        <v>0</v>
      </c>
      <c r="I126" s="14">
        <f>'Enter Scores'!G235</f>
        <v>0</v>
      </c>
      <c r="J126" s="28">
        <f>IF(C126="", -1, SUM(G126:I126))</f>
        <v>-1</v>
      </c>
      <c r="K126" s="77">
        <f>MAX(G126:I126)</f>
        <v>0</v>
      </c>
      <c r="L126" s="63" t="str">
        <f>IF(P126="TQ", "TQ", IF(Q126="IQ","IQ",""))</f>
        <v/>
      </c>
      <c r="M126" s="6" t="str">
        <f>IF(F126='Results - Sort Teams'!$D$2,"TQ",IF(F126='Results - Sort Teams'!$D$3,"TQ",IF(F126='Results - Sort Teams'!$D$4,"TQ",IF(F126='Results - Sort Teams'!$D$5,"TQ",""))))</f>
        <v/>
      </c>
      <c r="N126" s="6"/>
      <c r="O126" s="6"/>
      <c r="P126" s="31" t="str">
        <f>IF(M126="TQ","TQ","IQ")</f>
        <v>IQ</v>
      </c>
      <c r="Q126" s="31" t="str">
        <f>IF(P126="IQ",IF(R126&lt;=R$1,"IQ",""),"")</f>
        <v/>
      </c>
      <c r="R126" s="53">
        <f>COUNTIF(P$2:P126,"IQ")</f>
        <v>99</v>
      </c>
      <c r="S126" t="str">
        <f>IF(L126="IQ",R126,"")</f>
        <v/>
      </c>
      <c r="T126">
        <f>A126</f>
        <v>1560</v>
      </c>
      <c r="U126" t="str">
        <f>F126</f>
        <v/>
      </c>
      <c r="V126" t="str">
        <f>VLOOKUP($A:$A,'Export Participants'!$A$1:$AG$49,4,FALSE)</f>
        <v>DAVID BURKETT</v>
      </c>
      <c r="W126" t="str">
        <f>VLOOKUP($A:$A,'Export Participants'!$A$1:$AG$49,5,FALSE)</f>
        <v>330-265-7310</v>
      </c>
      <c r="X126" t="str">
        <f>VLOOKUP($A:$A,'Export Participants'!$A$1:$AG$49,6,FALSE)</f>
        <v>dburkett@tuslawschools.org</v>
      </c>
      <c r="Y126" t="str">
        <f>VLOOKUP($A:$A,'Export Participants'!$A$1:$AG$49,7,FALSE)</f>
        <v/>
      </c>
      <c r="Z126" t="str">
        <f>VLOOKUP($A:$A,'Export Participants'!$A$1:$AG$49,8,FALSE)</f>
        <v>MUSTANGS</v>
      </c>
      <c r="AA126" t="str">
        <f>VLOOKUP($A:$A,'Export Participants'!$A$1:$AG$49,9,FALSE)</f>
        <v>BLUE AND WHITE</v>
      </c>
      <c r="AB126" s="52" t="str">
        <f>C126</f>
        <v/>
      </c>
      <c r="AC126" s="52" t="str">
        <f>D126</f>
        <v/>
      </c>
      <c r="AD126" s="52" t="str">
        <f>E126</f>
        <v/>
      </c>
      <c r="AE126">
        <v>111</v>
      </c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</row>
    <row r="127" spans="1:330" s="24" customFormat="1" x14ac:dyDescent="0.3">
      <c r="A127" s="24">
        <f>'Enter Scores'!$A$228</f>
        <v>1560</v>
      </c>
      <c r="B127" s="14">
        <f>RANK(J127, $J$2:$J$129)</f>
        <v>106</v>
      </c>
      <c r="C127" s="23" t="str">
        <f>IF('Enter Scores'!B236="", "", 'Enter Scores'!B236)</f>
        <v/>
      </c>
      <c r="D127" s="23" t="str">
        <f>IF('Enter Scores'!C236="", "", 'Enter Scores'!C236)</f>
        <v/>
      </c>
      <c r="E127" s="23" t="str">
        <f>IF('Enter Scores'!D236="", "", 'Enter Scores'!D236)</f>
        <v/>
      </c>
      <c r="F127" s="23" t="str">
        <f>'Enter Scores'!A236</f>
        <v/>
      </c>
      <c r="G127" s="14">
        <f>'Enter Scores'!E236</f>
        <v>0</v>
      </c>
      <c r="H127" s="14">
        <f>'Enter Scores'!F236</f>
        <v>0</v>
      </c>
      <c r="I127" s="14">
        <f>'Enter Scores'!G236</f>
        <v>0</v>
      </c>
      <c r="J127" s="28">
        <f>IF(C127="", -1, SUM(G127:I127))</f>
        <v>-1</v>
      </c>
      <c r="K127" s="77">
        <f>MAX(G127:I127)</f>
        <v>0</v>
      </c>
      <c r="L127" s="63" t="str">
        <f>IF(P127="TQ", "TQ", IF(Q127="IQ","IQ",""))</f>
        <v/>
      </c>
      <c r="M127" s="6" t="str">
        <f>IF(F127='Results - Sort Teams'!$D$2,"TQ",IF(F127='Results - Sort Teams'!$D$3,"TQ",IF(F127='Results - Sort Teams'!$D$4,"TQ",IF(F127='Results - Sort Teams'!$D$5,"TQ",""))))</f>
        <v/>
      </c>
      <c r="N127" s="6"/>
      <c r="O127" s="6"/>
      <c r="P127" s="31" t="str">
        <f>IF(M127="TQ","TQ","IQ")</f>
        <v>IQ</v>
      </c>
      <c r="Q127" s="31" t="str">
        <f>IF(P127="IQ",IF(R127&lt;=R$1,"IQ",""),"")</f>
        <v/>
      </c>
      <c r="R127" s="53">
        <f>COUNTIF(P$2:P127,"IQ")</f>
        <v>100</v>
      </c>
      <c r="S127" t="str">
        <f>IF(L127="IQ",R127,"")</f>
        <v/>
      </c>
      <c r="T127">
        <f>A127</f>
        <v>1560</v>
      </c>
      <c r="U127" t="str">
        <f>F127</f>
        <v/>
      </c>
      <c r="V127" t="str">
        <f>VLOOKUP($A:$A,'Export Participants'!$A$1:$AG$49,4,FALSE)</f>
        <v>DAVID BURKETT</v>
      </c>
      <c r="W127" t="str">
        <f>VLOOKUP($A:$A,'Export Participants'!$A$1:$AG$49,5,FALSE)</f>
        <v>330-265-7310</v>
      </c>
      <c r="X127" t="str">
        <f>VLOOKUP($A:$A,'Export Participants'!$A$1:$AG$49,6,FALSE)</f>
        <v>dburkett@tuslawschools.org</v>
      </c>
      <c r="Y127" t="str">
        <f>VLOOKUP($A:$A,'Export Participants'!$A$1:$AG$49,7,FALSE)</f>
        <v/>
      </c>
      <c r="Z127" t="str">
        <f>VLOOKUP($A:$A,'Export Participants'!$A$1:$AG$49,8,FALSE)</f>
        <v>MUSTANGS</v>
      </c>
      <c r="AA127" t="str">
        <f>VLOOKUP($A:$A,'Export Participants'!$A$1:$AG$49,9,FALSE)</f>
        <v>BLUE AND WHITE</v>
      </c>
      <c r="AB127" s="52" t="str">
        <f>C127</f>
        <v/>
      </c>
      <c r="AC127" s="52" t="str">
        <f>D127</f>
        <v/>
      </c>
      <c r="AD127" s="52" t="str">
        <f>E127</f>
        <v/>
      </c>
      <c r="AE127">
        <v>112</v>
      </c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</row>
    <row r="128" spans="1:330" s="24" customFormat="1" x14ac:dyDescent="0.3">
      <c r="A128" s="24">
        <f>'Enter Scores'!$A$245</f>
        <v>1570</v>
      </c>
      <c r="B128" s="14">
        <f>RANK(J128, $J$2:$J$129)</f>
        <v>106</v>
      </c>
      <c r="C128" s="23" t="str">
        <f>IF('Enter Scores'!B252="", "", 'Enter Scores'!B252)</f>
        <v/>
      </c>
      <c r="D128" s="23" t="str">
        <f>IF('Enter Scores'!C252="", "", 'Enter Scores'!C252)</f>
        <v/>
      </c>
      <c r="E128" s="23" t="str">
        <f>IF('Enter Scores'!D252="", "", 'Enter Scores'!D252)</f>
        <v/>
      </c>
      <c r="F128" s="23" t="str">
        <f>'Enter Scores'!A252</f>
        <v/>
      </c>
      <c r="G128" s="14">
        <f>'Enter Scores'!E252</f>
        <v>0</v>
      </c>
      <c r="H128" s="14">
        <f>'Enter Scores'!F252</f>
        <v>0</v>
      </c>
      <c r="I128" s="14">
        <f>'Enter Scores'!G252</f>
        <v>0</v>
      </c>
      <c r="J128" s="28">
        <f>IF(C128="", -1, SUM(G128:I128))</f>
        <v>-1</v>
      </c>
      <c r="K128" s="77">
        <f>MAX(G128:I128)</f>
        <v>0</v>
      </c>
      <c r="L128" s="63" t="str">
        <f>IF(P128="TQ", "TQ", IF(Q128="IQ","IQ",""))</f>
        <v/>
      </c>
      <c r="M128" s="6" t="str">
        <f>IF(F128='Results - Sort Teams'!$D$2,"TQ",IF(F128='Results - Sort Teams'!$D$3,"TQ",IF(F128='Results - Sort Teams'!$D$4,"TQ",IF(F128='Results - Sort Teams'!$D$5,"TQ",""))))</f>
        <v/>
      </c>
      <c r="N128" s="6"/>
      <c r="O128" s="6"/>
      <c r="P128" s="31" t="str">
        <f>IF(M128="TQ","TQ","IQ")</f>
        <v>IQ</v>
      </c>
      <c r="Q128" s="31" t="str">
        <f>IF(P128="IQ",IF(R128&lt;=R$1,"IQ",""),"")</f>
        <v/>
      </c>
      <c r="R128" s="53">
        <f>COUNTIF(P$2:P128,"IQ")</f>
        <v>101</v>
      </c>
      <c r="S128" t="str">
        <f>IF(L128="IQ",R128,"")</f>
        <v/>
      </c>
      <c r="T128">
        <f>A128</f>
        <v>1570</v>
      </c>
      <c r="U128" t="str">
        <f>F128</f>
        <v/>
      </c>
      <c r="V128" t="str">
        <f>VLOOKUP($A:$A,'Export Participants'!$A$1:$AG$49,4,FALSE)</f>
        <v>GARY HEROLD JR</v>
      </c>
      <c r="W128" t="str">
        <f>VLOOKUP($A:$A,'Export Participants'!$A$1:$AG$49,5,FALSE)</f>
        <v>330-341-9508</v>
      </c>
      <c r="X128" t="str">
        <f>VLOOKUP($A:$A,'Export Participants'!$A$1:$AG$49,6,FALSE)</f>
        <v>fgatorfan@yahoo.com</v>
      </c>
      <c r="Y128" t="str">
        <f>VLOOKUP($A:$A,'Export Participants'!$A$1:$AG$49,7,FALSE)</f>
        <v>TRAVIS BAILEY</v>
      </c>
      <c r="Z128" t="str">
        <f>VLOOKUP($A:$A,'Export Participants'!$A$1:$AG$49,8,FALSE)</f>
        <v>GOLDEN EAGLES</v>
      </c>
      <c r="AA128" t="str">
        <f>VLOOKUP($A:$A,'Export Participants'!$A$1:$AG$49,9,FALSE)</f>
        <v>BLUE AND GOLD</v>
      </c>
      <c r="AB128" s="52" t="str">
        <f>C128</f>
        <v/>
      </c>
      <c r="AC128" s="52" t="str">
        <f>D128</f>
        <v/>
      </c>
      <c r="AD128" s="52" t="str">
        <f>E128</f>
        <v/>
      </c>
      <c r="AE128">
        <v>119</v>
      </c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</row>
    <row r="129" spans="1:330" s="24" customFormat="1" x14ac:dyDescent="0.3">
      <c r="A129" s="24">
        <f>'Enter Scores'!$A$245</f>
        <v>1570</v>
      </c>
      <c r="B129" s="14">
        <f>RANK(J129, $J$2:$J$129)</f>
        <v>106</v>
      </c>
      <c r="C129" s="23" t="str">
        <f>IF('Enter Scores'!B253="", "", 'Enter Scores'!B253)</f>
        <v/>
      </c>
      <c r="D129" s="23" t="str">
        <f>IF('Enter Scores'!C253="", "", 'Enter Scores'!C253)</f>
        <v/>
      </c>
      <c r="E129" s="23" t="str">
        <f>IF('Enter Scores'!D253="", "", 'Enter Scores'!D253)</f>
        <v/>
      </c>
      <c r="F129" s="23" t="str">
        <f>'Enter Scores'!A253</f>
        <v/>
      </c>
      <c r="G129" s="14">
        <f>'Enter Scores'!E253</f>
        <v>0</v>
      </c>
      <c r="H129" s="14">
        <f>'Enter Scores'!F253</f>
        <v>0</v>
      </c>
      <c r="I129" s="14">
        <f>'Enter Scores'!G253</f>
        <v>0</v>
      </c>
      <c r="J129" s="28">
        <f>IF(C129="", -1, SUM(G129:I129))</f>
        <v>-1</v>
      </c>
      <c r="K129" s="77">
        <f>MAX(G129:I129)</f>
        <v>0</v>
      </c>
      <c r="L129" s="63" t="str">
        <f>IF(P129="TQ", "TQ", IF(Q129="IQ","IQ",""))</f>
        <v/>
      </c>
      <c r="M129" s="6" t="str">
        <f>IF(F129='Results - Sort Teams'!$D$2,"TQ",IF(F129='Results - Sort Teams'!$D$3,"TQ",IF(F129='Results - Sort Teams'!$D$4,"TQ",IF(F129='Results - Sort Teams'!$D$5,"TQ",""))))</f>
        <v/>
      </c>
      <c r="N129" s="6"/>
      <c r="O129" s="6"/>
      <c r="P129" s="31" t="str">
        <f>IF(M129="TQ","TQ","IQ")</f>
        <v>IQ</v>
      </c>
      <c r="Q129" s="31" t="str">
        <f>IF(P129="IQ",IF(R129&lt;=R$1,"IQ",""),"")</f>
        <v/>
      </c>
      <c r="R129" s="53">
        <f>COUNTIF(P$2:P129,"IQ")</f>
        <v>102</v>
      </c>
      <c r="S129" t="str">
        <f>IF(L129="IQ",R129,"")</f>
        <v/>
      </c>
      <c r="T129">
        <f>A129</f>
        <v>1570</v>
      </c>
      <c r="U129" t="str">
        <f>F129</f>
        <v/>
      </c>
      <c r="V129" t="str">
        <f>VLOOKUP($A:$A,'Export Participants'!$A$1:$AG$49,4,FALSE)</f>
        <v>GARY HEROLD JR</v>
      </c>
      <c r="W129" t="str">
        <f>VLOOKUP($A:$A,'Export Participants'!$A$1:$AG$49,5,FALSE)</f>
        <v>330-341-9508</v>
      </c>
      <c r="X129" t="str">
        <f>VLOOKUP($A:$A,'Export Participants'!$A$1:$AG$49,6,FALSE)</f>
        <v>fgatorfan@yahoo.com</v>
      </c>
      <c r="Y129" t="str">
        <f>VLOOKUP($A:$A,'Export Participants'!$A$1:$AG$49,7,FALSE)</f>
        <v>TRAVIS BAILEY</v>
      </c>
      <c r="Z129" t="str">
        <f>VLOOKUP($A:$A,'Export Participants'!$A$1:$AG$49,8,FALSE)</f>
        <v>GOLDEN EAGLES</v>
      </c>
      <c r="AA129" t="str">
        <f>VLOOKUP($A:$A,'Export Participants'!$A$1:$AG$49,9,FALSE)</f>
        <v>BLUE AND GOLD</v>
      </c>
      <c r="AB129" s="52" t="str">
        <f>C129</f>
        <v/>
      </c>
      <c r="AC129" s="52" t="str">
        <f>D129</f>
        <v/>
      </c>
      <c r="AD129" s="52" t="str">
        <f>E129</f>
        <v/>
      </c>
      <c r="AE129">
        <v>120</v>
      </c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</row>
    <row r="130" spans="1:330" x14ac:dyDescent="0.3">
      <c r="C130" s="6"/>
      <c r="D130" s="6"/>
      <c r="G130" s="6"/>
      <c r="H130" s="6"/>
      <c r="I130" s="6"/>
    </row>
    <row r="131" spans="1:330" hidden="1" x14ac:dyDescent="0.3">
      <c r="C131" s="6"/>
      <c r="D131" s="6"/>
      <c r="F131" s="42" t="s">
        <v>69</v>
      </c>
      <c r="G131" s="6">
        <f>'Sub Scores'!C52</f>
        <v>273</v>
      </c>
      <c r="H131" s="6">
        <f>'Sub Scores'!D52</f>
        <v>240</v>
      </c>
      <c r="I131" s="6">
        <f>'Sub Scores'!E52</f>
        <v>689</v>
      </c>
      <c r="J131" s="6">
        <f>'Sub Scores'!F52</f>
        <v>1202</v>
      </c>
    </row>
    <row r="132" spans="1:330" hidden="1" x14ac:dyDescent="0.3">
      <c r="C132" s="6"/>
      <c r="D132" s="6"/>
      <c r="F132" s="42" t="s">
        <v>71</v>
      </c>
      <c r="G132" s="6">
        <f>'Sub Scores'!C53</f>
        <v>2</v>
      </c>
      <c r="H132" s="6">
        <f>'Sub Scores'!D53</f>
        <v>2</v>
      </c>
      <c r="I132" s="6">
        <f>'Sub Scores'!E53</f>
        <v>5</v>
      </c>
      <c r="J132" s="6">
        <f>'Sub Scores'!F53</f>
        <v>9</v>
      </c>
    </row>
    <row r="133" spans="1:330" hidden="1" x14ac:dyDescent="0.3">
      <c r="C133" s="6"/>
      <c r="D133" s="6"/>
      <c r="F133" s="42" t="s">
        <v>74</v>
      </c>
      <c r="G133" s="6">
        <f>SUM(G2:G129)</f>
        <v>12842</v>
      </c>
      <c r="H133" s="6">
        <f>SUM(H2:H129)</f>
        <v>12877</v>
      </c>
      <c r="I133" s="6">
        <f>SUM(I2:I129)</f>
        <v>12396</v>
      </c>
      <c r="J133" s="6">
        <f>SUM(J2:J129)</f>
        <v>38092</v>
      </c>
    </row>
    <row r="134" spans="1:330" hidden="1" x14ac:dyDescent="0.3">
      <c r="C134" s="6"/>
      <c r="D134" s="6"/>
      <c r="F134" s="42" t="s">
        <v>75</v>
      </c>
      <c r="G134" s="6">
        <f>COUNTIF(G2:G129, "&gt;0")</f>
        <v>74</v>
      </c>
      <c r="H134" s="6">
        <f>COUNTIF(H2:H129, "&gt;0")</f>
        <v>74</v>
      </c>
      <c r="I134" s="6">
        <f>COUNTIF(I2:I129, "&gt;0")</f>
        <v>71</v>
      </c>
      <c r="J134" s="6">
        <f>SUM(G134:I134)</f>
        <v>219</v>
      </c>
    </row>
    <row r="135" spans="1:330" x14ac:dyDescent="0.3">
      <c r="C135" s="6"/>
      <c r="D135" s="6"/>
      <c r="F135" s="72" t="s">
        <v>72</v>
      </c>
      <c r="G135" s="73">
        <f>G131+G133</f>
        <v>13115</v>
      </c>
      <c r="H135" s="73">
        <f>H131+H133</f>
        <v>13117</v>
      </c>
      <c r="I135" s="73">
        <f>I131+I133</f>
        <v>13085</v>
      </c>
      <c r="J135" s="73">
        <f>J131+J133</f>
        <v>39294</v>
      </c>
    </row>
    <row r="136" spans="1:330" x14ac:dyDescent="0.3">
      <c r="C136" s="6"/>
      <c r="D136" s="6"/>
      <c r="F136" s="72" t="s">
        <v>73</v>
      </c>
      <c r="G136" s="73">
        <f>G135/(G132+G134)</f>
        <v>172.56578947368422</v>
      </c>
      <c r="H136" s="73">
        <f>H135/(H132+H134)</f>
        <v>172.59210526315789</v>
      </c>
      <c r="I136" s="73">
        <f>I135/(I132+I134)</f>
        <v>172.17105263157896</v>
      </c>
      <c r="J136" s="73">
        <f>J135/(J132+J134)</f>
        <v>172.34210526315789</v>
      </c>
    </row>
    <row r="137" spans="1:330" x14ac:dyDescent="0.3">
      <c r="C137" s="6"/>
      <c r="D137" s="6"/>
      <c r="G137" s="6"/>
      <c r="H137" s="6"/>
      <c r="I137" s="6"/>
      <c r="P137" s="6"/>
      <c r="Q137" s="6"/>
      <c r="R137" s="6"/>
    </row>
    <row r="138" spans="1:330" x14ac:dyDescent="0.3">
      <c r="C138" s="6"/>
      <c r="D138" s="6"/>
      <c r="G138" s="6"/>
      <c r="H138" s="6"/>
      <c r="I138" s="6"/>
      <c r="P138" s="6"/>
      <c r="Q138" s="6"/>
      <c r="R138" s="6"/>
    </row>
    <row r="139" spans="1:330" x14ac:dyDescent="0.3">
      <c r="C139" s="6"/>
      <c r="D139" s="6"/>
      <c r="G139" s="6"/>
      <c r="H139" s="6"/>
      <c r="I139" s="6"/>
      <c r="P139" s="6"/>
      <c r="Q139" s="6"/>
      <c r="R139" s="6"/>
    </row>
    <row r="140" spans="1:330" x14ac:dyDescent="0.3">
      <c r="C140" s="6"/>
      <c r="D140" s="6"/>
      <c r="G140" s="6"/>
      <c r="H140" s="6"/>
      <c r="I140" s="6"/>
      <c r="P140" s="6"/>
      <c r="Q140" s="6"/>
      <c r="R140" s="6"/>
    </row>
    <row r="141" spans="1:330" x14ac:dyDescent="0.3">
      <c r="C141" s="6"/>
      <c r="D141" s="6"/>
      <c r="G141" s="6"/>
      <c r="H141" s="6"/>
      <c r="I141" s="6"/>
      <c r="P141" s="6"/>
      <c r="Q141" s="6"/>
      <c r="R141" s="6"/>
    </row>
    <row r="142" spans="1:330" x14ac:dyDescent="0.3">
      <c r="C142" s="6"/>
      <c r="D142" s="6"/>
      <c r="G142" s="6"/>
      <c r="H142" s="6"/>
      <c r="I142" s="6"/>
      <c r="P142" s="6"/>
      <c r="Q142" s="6"/>
      <c r="R142" s="6"/>
    </row>
    <row r="143" spans="1:330" x14ac:dyDescent="0.3">
      <c r="C143" s="6"/>
      <c r="D143" s="6"/>
      <c r="G143" s="6"/>
      <c r="H143" s="6"/>
      <c r="I143" s="6"/>
      <c r="P143" s="6"/>
      <c r="Q143" s="6"/>
      <c r="R143" s="6"/>
    </row>
    <row r="144" spans="1:330" x14ac:dyDescent="0.3">
      <c r="C144" s="6"/>
      <c r="D144" s="6"/>
      <c r="G144" s="6"/>
      <c r="H144" s="6"/>
      <c r="I144" s="6"/>
      <c r="P144" s="6"/>
      <c r="Q144" s="6"/>
      <c r="R144" s="6"/>
    </row>
    <row r="145" spans="5:5" s="6" customFormat="1" x14ac:dyDescent="0.3">
      <c r="E145" s="12"/>
    </row>
    <row r="146" spans="5:5" s="6" customFormat="1" x14ac:dyDescent="0.3">
      <c r="E146" s="12"/>
    </row>
    <row r="147" spans="5:5" s="6" customFormat="1" x14ac:dyDescent="0.3">
      <c r="E147" s="12"/>
    </row>
    <row r="148" spans="5:5" s="6" customFormat="1" x14ac:dyDescent="0.3">
      <c r="E148" s="12"/>
    </row>
    <row r="149" spans="5:5" s="6" customFormat="1" x14ac:dyDescent="0.3">
      <c r="E149" s="12"/>
    </row>
    <row r="150" spans="5:5" s="6" customFormat="1" x14ac:dyDescent="0.3">
      <c r="E150" s="12"/>
    </row>
    <row r="151" spans="5:5" s="6" customFormat="1" x14ac:dyDescent="0.3">
      <c r="E151" s="12"/>
    </row>
    <row r="152" spans="5:5" s="6" customFormat="1" x14ac:dyDescent="0.3">
      <c r="E152" s="12"/>
    </row>
    <row r="153" spans="5:5" s="6" customFormat="1" x14ac:dyDescent="0.3">
      <c r="E153" s="12"/>
    </row>
    <row r="154" spans="5:5" s="6" customFormat="1" x14ac:dyDescent="0.3">
      <c r="E154" s="12"/>
    </row>
    <row r="155" spans="5:5" s="6" customFormat="1" x14ac:dyDescent="0.3">
      <c r="E155" s="12"/>
    </row>
    <row r="156" spans="5:5" s="6" customFormat="1" x14ac:dyDescent="0.3">
      <c r="E156" s="12"/>
    </row>
    <row r="157" spans="5:5" s="6" customFormat="1" x14ac:dyDescent="0.3">
      <c r="E157" s="12"/>
    </row>
    <row r="158" spans="5:5" s="6" customFormat="1" x14ac:dyDescent="0.3">
      <c r="E158" s="12"/>
    </row>
    <row r="159" spans="5:5" s="6" customFormat="1" x14ac:dyDescent="0.3">
      <c r="E159" s="12"/>
    </row>
    <row r="160" spans="5:5" s="6" customFormat="1" x14ac:dyDescent="0.3">
      <c r="E160" s="12"/>
    </row>
    <row r="161" spans="5:5" s="6" customFormat="1" x14ac:dyDescent="0.3">
      <c r="E161" s="12"/>
    </row>
    <row r="162" spans="5:5" s="6" customFormat="1" x14ac:dyDescent="0.3">
      <c r="E162" s="12"/>
    </row>
    <row r="163" spans="5:5" s="6" customFormat="1" x14ac:dyDescent="0.3">
      <c r="E163" s="12"/>
    </row>
    <row r="164" spans="5:5" s="6" customFormat="1" x14ac:dyDescent="0.3">
      <c r="E164" s="12"/>
    </row>
    <row r="165" spans="5:5" s="6" customFormat="1" x14ac:dyDescent="0.3">
      <c r="E165" s="12"/>
    </row>
    <row r="166" spans="5:5" s="6" customFormat="1" x14ac:dyDescent="0.3">
      <c r="E166" s="12"/>
    </row>
    <row r="167" spans="5:5" s="6" customFormat="1" x14ac:dyDescent="0.3">
      <c r="E167" s="12"/>
    </row>
    <row r="168" spans="5:5" s="6" customFormat="1" x14ac:dyDescent="0.3">
      <c r="E168" s="12"/>
    </row>
    <row r="169" spans="5:5" s="6" customFormat="1" x14ac:dyDescent="0.3">
      <c r="E169" s="12"/>
    </row>
    <row r="170" spans="5:5" s="6" customFormat="1" x14ac:dyDescent="0.3">
      <c r="E170" s="12"/>
    </row>
    <row r="171" spans="5:5" s="6" customFormat="1" x14ac:dyDescent="0.3">
      <c r="E171" s="12"/>
    </row>
    <row r="172" spans="5:5" s="6" customFormat="1" x14ac:dyDescent="0.3">
      <c r="E172" s="12"/>
    </row>
    <row r="173" spans="5:5" s="6" customFormat="1" x14ac:dyDescent="0.3">
      <c r="E173" s="12"/>
    </row>
    <row r="174" spans="5:5" s="6" customFormat="1" x14ac:dyDescent="0.3">
      <c r="E174" s="12"/>
    </row>
    <row r="175" spans="5:5" s="6" customFormat="1" x14ac:dyDescent="0.3">
      <c r="E175" s="12"/>
    </row>
    <row r="176" spans="5:5" s="6" customFormat="1" x14ac:dyDescent="0.3">
      <c r="E176" s="12"/>
    </row>
    <row r="177" spans="5:5" s="6" customFormat="1" x14ac:dyDescent="0.3">
      <c r="E177" s="12"/>
    </row>
    <row r="178" spans="5:5" s="6" customFormat="1" x14ac:dyDescent="0.3">
      <c r="E178" s="12"/>
    </row>
    <row r="179" spans="5:5" s="6" customFormat="1" x14ac:dyDescent="0.3">
      <c r="E179" s="12"/>
    </row>
    <row r="180" spans="5:5" s="6" customFormat="1" x14ac:dyDescent="0.3">
      <c r="E180" s="12"/>
    </row>
    <row r="181" spans="5:5" s="6" customFormat="1" x14ac:dyDescent="0.3">
      <c r="E181" s="12"/>
    </row>
    <row r="182" spans="5:5" s="6" customFormat="1" x14ac:dyDescent="0.3">
      <c r="E182" s="12"/>
    </row>
    <row r="183" spans="5:5" s="6" customFormat="1" x14ac:dyDescent="0.3">
      <c r="E183" s="12"/>
    </row>
    <row r="184" spans="5:5" s="6" customFormat="1" x14ac:dyDescent="0.3">
      <c r="E184" s="12"/>
    </row>
    <row r="185" spans="5:5" s="6" customFormat="1" x14ac:dyDescent="0.3">
      <c r="E185" s="12"/>
    </row>
    <row r="186" spans="5:5" s="6" customFormat="1" x14ac:dyDescent="0.3">
      <c r="E186" s="12"/>
    </row>
    <row r="187" spans="5:5" s="6" customFormat="1" x14ac:dyDescent="0.3">
      <c r="E187" s="12"/>
    </row>
    <row r="188" spans="5:5" s="6" customFormat="1" x14ac:dyDescent="0.3">
      <c r="E188" s="12"/>
    </row>
    <row r="189" spans="5:5" s="6" customFormat="1" x14ac:dyDescent="0.3">
      <c r="E189" s="12"/>
    </row>
    <row r="190" spans="5:5" s="6" customFormat="1" x14ac:dyDescent="0.3">
      <c r="E190" s="12"/>
    </row>
    <row r="191" spans="5:5" s="6" customFormat="1" x14ac:dyDescent="0.3">
      <c r="E191" s="12"/>
    </row>
    <row r="192" spans="5:5" s="6" customFormat="1" x14ac:dyDescent="0.3">
      <c r="E192" s="12"/>
    </row>
    <row r="193" spans="2:18" x14ac:dyDescent="0.3">
      <c r="C193" s="6"/>
      <c r="D193" s="6"/>
      <c r="G193" s="6"/>
      <c r="H193" s="6"/>
      <c r="I193" s="6"/>
      <c r="P193" s="6"/>
      <c r="Q193" s="6"/>
      <c r="R193" s="6"/>
    </row>
    <row r="194" spans="2:18" x14ac:dyDescent="0.3">
      <c r="C194" s="6"/>
      <c r="D194" s="6"/>
      <c r="G194" s="6"/>
      <c r="H194" s="6"/>
      <c r="I194" s="6"/>
      <c r="P194" s="6"/>
      <c r="Q194" s="6"/>
      <c r="R194" s="6"/>
    </row>
    <row r="195" spans="2:18" x14ac:dyDescent="0.3">
      <c r="C195" s="6"/>
      <c r="D195" s="6"/>
      <c r="G195" s="6"/>
      <c r="H195" s="6"/>
      <c r="I195" s="6"/>
      <c r="P195" s="6"/>
      <c r="Q195" s="6"/>
      <c r="R195" s="6"/>
    </row>
    <row r="196" spans="2:18" x14ac:dyDescent="0.3">
      <c r="C196" s="6"/>
      <c r="D196" s="6"/>
      <c r="G196" s="6"/>
      <c r="H196" s="6"/>
      <c r="I196" s="6"/>
      <c r="P196" s="6"/>
      <c r="Q196" s="6"/>
      <c r="R196" s="6"/>
    </row>
    <row r="197" spans="2:18" x14ac:dyDescent="0.3">
      <c r="C197" s="6"/>
      <c r="D197" s="6"/>
      <c r="G197" s="6"/>
      <c r="H197" s="6"/>
      <c r="I197" s="6"/>
      <c r="P197" s="6"/>
      <c r="Q197" s="6"/>
      <c r="R197" s="6"/>
    </row>
    <row r="198" spans="2:18" x14ac:dyDescent="0.3">
      <c r="C198" s="6"/>
      <c r="D198" s="6"/>
      <c r="G198" s="6"/>
      <c r="H198" s="6"/>
      <c r="I198" s="6"/>
      <c r="P198" s="6"/>
      <c r="Q198" s="6"/>
      <c r="R198" s="6"/>
    </row>
    <row r="199" spans="2:18" x14ac:dyDescent="0.3">
      <c r="C199" s="6"/>
      <c r="D199" s="6"/>
      <c r="G199" s="6"/>
      <c r="H199" s="6"/>
      <c r="I199" s="6"/>
      <c r="P199" s="6"/>
      <c r="Q199" s="6"/>
      <c r="R199" s="6"/>
    </row>
    <row r="200" spans="2:18" x14ac:dyDescent="0.3">
      <c r="C200" s="6"/>
      <c r="D200" s="6"/>
      <c r="G200" s="6"/>
      <c r="H200" s="6"/>
      <c r="I200" s="6"/>
      <c r="P200" s="6"/>
      <c r="Q200" s="6"/>
      <c r="R200" s="6"/>
    </row>
    <row r="201" spans="2:18" x14ac:dyDescent="0.3">
      <c r="C201" s="6"/>
      <c r="D201" s="6"/>
      <c r="G201" s="6"/>
      <c r="H201" s="6"/>
      <c r="I201" s="6"/>
      <c r="P201" s="6"/>
      <c r="Q201" s="6"/>
      <c r="R201" s="6"/>
    </row>
    <row r="202" spans="2:18" x14ac:dyDescent="0.3">
      <c r="C202" s="6"/>
      <c r="D202" s="6"/>
      <c r="G202" s="6"/>
      <c r="H202" s="6"/>
      <c r="I202" s="6"/>
      <c r="P202" s="6"/>
      <c r="Q202" s="6"/>
      <c r="R202" s="6"/>
    </row>
    <row r="203" spans="2:18" x14ac:dyDescent="0.3">
      <c r="C203" s="6"/>
      <c r="D203" s="6"/>
      <c r="G203" s="6"/>
      <c r="H203" s="6"/>
      <c r="I203" s="6"/>
      <c r="P203" s="6"/>
      <c r="Q203" s="6"/>
      <c r="R203" s="6"/>
    </row>
    <row r="204" spans="2:18" x14ac:dyDescent="0.3">
      <c r="C204" s="6"/>
      <c r="D204" s="6"/>
      <c r="G204" s="6"/>
      <c r="H204" s="6"/>
      <c r="I204" s="6"/>
      <c r="P204" s="6"/>
      <c r="Q204" s="6"/>
      <c r="R204" s="6"/>
    </row>
    <row r="205" spans="2:18" x14ac:dyDescent="0.3">
      <c r="C205" s="6"/>
      <c r="D205" s="6"/>
      <c r="G205" s="6"/>
      <c r="H205" s="6"/>
      <c r="I205" s="6"/>
      <c r="P205" s="6"/>
      <c r="Q205" s="6"/>
      <c r="R205" s="6"/>
    </row>
    <row r="206" spans="2:18" x14ac:dyDescent="0.3">
      <c r="C206" s="6"/>
      <c r="D206" s="6"/>
      <c r="G206" s="6"/>
      <c r="H206" s="6"/>
      <c r="I206" s="6"/>
      <c r="P206" s="6"/>
      <c r="Q206" s="6"/>
      <c r="R206" s="6"/>
    </row>
    <row r="207" spans="2:18" x14ac:dyDescent="0.3">
      <c r="B207" s="12"/>
      <c r="J207" s="25"/>
      <c r="K207" s="78"/>
      <c r="P207" s="6"/>
      <c r="Q207" s="6"/>
      <c r="R207" s="6"/>
    </row>
    <row r="208" spans="2:18" x14ac:dyDescent="0.3">
      <c r="B208" s="12"/>
      <c r="J208" s="25"/>
      <c r="K208" s="78"/>
      <c r="P208" s="6"/>
      <c r="Q208" s="6"/>
      <c r="R208" s="6"/>
    </row>
    <row r="209" spans="2:18" x14ac:dyDescent="0.3">
      <c r="B209" s="12"/>
      <c r="J209" s="25"/>
      <c r="K209" s="78"/>
      <c r="P209" s="6"/>
      <c r="Q209" s="6"/>
      <c r="R209" s="6"/>
    </row>
    <row r="210" spans="2:18" x14ac:dyDescent="0.3">
      <c r="B210" s="12"/>
      <c r="J210" s="25"/>
      <c r="K210" s="78"/>
      <c r="P210" s="6"/>
      <c r="Q210" s="6"/>
      <c r="R210" s="6"/>
    </row>
    <row r="211" spans="2:18" x14ac:dyDescent="0.3">
      <c r="B211" s="12"/>
      <c r="J211" s="25"/>
      <c r="K211" s="78"/>
      <c r="P211" s="6"/>
      <c r="Q211" s="6"/>
      <c r="R211" s="6"/>
    </row>
    <row r="212" spans="2:18" x14ac:dyDescent="0.3">
      <c r="B212" s="12"/>
      <c r="J212" s="25"/>
      <c r="K212" s="78"/>
      <c r="P212" s="6"/>
      <c r="Q212" s="6"/>
      <c r="R212" s="6"/>
    </row>
    <row r="213" spans="2:18" x14ac:dyDescent="0.3">
      <c r="B213" s="12"/>
      <c r="J213" s="25"/>
      <c r="K213" s="78"/>
      <c r="P213" s="6"/>
      <c r="Q213" s="6"/>
      <c r="R213" s="6"/>
    </row>
    <row r="214" spans="2:18" x14ac:dyDescent="0.3">
      <c r="B214" s="12"/>
      <c r="J214" s="25"/>
      <c r="K214" s="78"/>
      <c r="P214" s="6"/>
      <c r="Q214" s="6"/>
      <c r="R214" s="6"/>
    </row>
    <row r="215" spans="2:18" x14ac:dyDescent="0.3">
      <c r="B215" s="12"/>
      <c r="J215" s="25"/>
      <c r="K215" s="78"/>
      <c r="P215" s="6"/>
      <c r="Q215" s="6"/>
      <c r="R215" s="6"/>
    </row>
    <row r="216" spans="2:18" x14ac:dyDescent="0.3">
      <c r="B216" s="12"/>
      <c r="J216" s="25"/>
      <c r="K216" s="78"/>
      <c r="P216" s="6"/>
      <c r="Q216" s="6"/>
      <c r="R216" s="6"/>
    </row>
    <row r="217" spans="2:18" x14ac:dyDescent="0.3">
      <c r="B217" s="12"/>
      <c r="J217" s="25"/>
      <c r="K217" s="78"/>
      <c r="P217" s="6"/>
      <c r="Q217" s="6"/>
      <c r="R217" s="6"/>
    </row>
    <row r="218" spans="2:18" x14ac:dyDescent="0.3">
      <c r="B218" s="12"/>
      <c r="J218" s="25"/>
      <c r="K218" s="78"/>
      <c r="P218" s="6"/>
      <c r="Q218" s="6"/>
      <c r="R218" s="6"/>
    </row>
    <row r="219" spans="2:18" x14ac:dyDescent="0.3">
      <c r="B219" s="12"/>
      <c r="J219" s="25"/>
      <c r="K219" s="78"/>
      <c r="P219" s="6"/>
      <c r="Q219" s="6"/>
      <c r="R219" s="6"/>
    </row>
    <row r="220" spans="2:18" x14ac:dyDescent="0.3">
      <c r="B220" s="12"/>
      <c r="J220" s="25"/>
      <c r="K220" s="78"/>
      <c r="P220" s="6"/>
      <c r="Q220" s="6"/>
      <c r="R220" s="6"/>
    </row>
    <row r="221" spans="2:18" x14ac:dyDescent="0.3">
      <c r="B221" s="12"/>
      <c r="J221" s="25"/>
      <c r="K221" s="78"/>
      <c r="P221" s="6"/>
      <c r="Q221" s="6"/>
      <c r="R221" s="6"/>
    </row>
    <row r="222" spans="2:18" x14ac:dyDescent="0.3">
      <c r="B222" s="12"/>
      <c r="J222" s="25"/>
      <c r="K222" s="78"/>
      <c r="P222" s="6"/>
      <c r="Q222" s="6"/>
      <c r="R222" s="6"/>
    </row>
    <row r="223" spans="2:18" x14ac:dyDescent="0.3">
      <c r="B223" s="12"/>
      <c r="J223" s="25"/>
      <c r="K223" s="78"/>
      <c r="P223" s="6"/>
      <c r="Q223" s="6"/>
      <c r="R223" s="6"/>
    </row>
    <row r="224" spans="2:18" x14ac:dyDescent="0.3">
      <c r="B224" s="12"/>
      <c r="J224" s="25"/>
      <c r="K224" s="78"/>
      <c r="P224" s="6"/>
      <c r="Q224" s="6"/>
      <c r="R224" s="6"/>
    </row>
    <row r="225" spans="2:18" x14ac:dyDescent="0.3">
      <c r="B225" s="12"/>
      <c r="J225" s="25"/>
      <c r="K225" s="78"/>
      <c r="P225" s="6"/>
      <c r="Q225" s="6"/>
      <c r="R225" s="6"/>
    </row>
    <row r="226" spans="2:18" x14ac:dyDescent="0.3">
      <c r="B226" s="12"/>
      <c r="J226" s="25"/>
      <c r="K226" s="78"/>
      <c r="P226" s="6"/>
      <c r="Q226" s="6"/>
      <c r="R226" s="6"/>
    </row>
    <row r="227" spans="2:18" x14ac:dyDescent="0.3">
      <c r="B227" s="12"/>
      <c r="J227" s="25"/>
      <c r="K227" s="78"/>
      <c r="P227" s="6"/>
      <c r="Q227" s="6"/>
      <c r="R227" s="6"/>
    </row>
    <row r="228" spans="2:18" x14ac:dyDescent="0.3">
      <c r="B228" s="12"/>
      <c r="J228" s="25"/>
      <c r="K228" s="78"/>
      <c r="P228" s="6"/>
      <c r="Q228" s="6"/>
      <c r="R228" s="6"/>
    </row>
    <row r="229" spans="2:18" x14ac:dyDescent="0.3">
      <c r="B229" s="12"/>
      <c r="J229" s="25"/>
      <c r="K229" s="78"/>
      <c r="P229" s="6"/>
      <c r="Q229" s="6"/>
      <c r="R229" s="6"/>
    </row>
    <row r="230" spans="2:18" x14ac:dyDescent="0.3">
      <c r="B230" s="12"/>
      <c r="J230" s="25"/>
      <c r="K230" s="78"/>
      <c r="P230" s="6"/>
      <c r="Q230" s="6"/>
      <c r="R230" s="6"/>
    </row>
    <row r="231" spans="2:18" x14ac:dyDescent="0.3">
      <c r="B231" s="12"/>
      <c r="J231" s="25"/>
      <c r="K231" s="78"/>
      <c r="P231" s="6"/>
      <c r="Q231" s="6"/>
      <c r="R231" s="6"/>
    </row>
    <row r="232" spans="2:18" x14ac:dyDescent="0.3">
      <c r="B232" s="12"/>
      <c r="J232" s="25"/>
      <c r="K232" s="78"/>
      <c r="P232" s="6"/>
      <c r="Q232" s="6"/>
      <c r="R232" s="6"/>
    </row>
    <row r="233" spans="2:18" x14ac:dyDescent="0.3">
      <c r="B233" s="12"/>
      <c r="J233" s="25"/>
      <c r="K233" s="78"/>
      <c r="P233" s="6"/>
      <c r="Q233" s="6"/>
      <c r="R233" s="6"/>
    </row>
    <row r="234" spans="2:18" x14ac:dyDescent="0.3">
      <c r="B234" s="12"/>
      <c r="J234" s="25"/>
      <c r="K234" s="78"/>
      <c r="P234" s="6"/>
      <c r="Q234" s="6"/>
      <c r="R234" s="6"/>
    </row>
    <row r="235" spans="2:18" x14ac:dyDescent="0.3">
      <c r="B235" s="12"/>
      <c r="J235" s="25"/>
      <c r="K235" s="78"/>
      <c r="P235" s="6"/>
      <c r="Q235" s="6"/>
      <c r="R235" s="6"/>
    </row>
    <row r="236" spans="2:18" x14ac:dyDescent="0.3">
      <c r="B236" s="12"/>
      <c r="J236" s="25"/>
      <c r="K236" s="78"/>
      <c r="P236" s="6"/>
      <c r="Q236" s="6"/>
      <c r="R236" s="6"/>
    </row>
    <row r="237" spans="2:18" x14ac:dyDescent="0.3">
      <c r="B237" s="12"/>
      <c r="J237" s="25"/>
      <c r="K237" s="78"/>
      <c r="P237" s="6"/>
      <c r="Q237" s="6"/>
      <c r="R237" s="6"/>
    </row>
    <row r="238" spans="2:18" x14ac:dyDescent="0.3">
      <c r="B238" s="12"/>
      <c r="J238" s="25"/>
      <c r="K238" s="78"/>
      <c r="P238" s="6"/>
      <c r="Q238" s="6"/>
      <c r="R238" s="6"/>
    </row>
    <row r="239" spans="2:18" x14ac:dyDescent="0.3">
      <c r="B239" s="12"/>
      <c r="J239" s="25"/>
      <c r="K239" s="78"/>
      <c r="P239" s="6"/>
      <c r="Q239" s="6"/>
      <c r="R239" s="6"/>
    </row>
    <row r="240" spans="2:18" x14ac:dyDescent="0.3">
      <c r="B240" s="12"/>
      <c r="J240" s="25"/>
      <c r="K240" s="78"/>
      <c r="P240" s="6"/>
      <c r="Q240" s="6"/>
      <c r="R240" s="6"/>
    </row>
    <row r="241" spans="2:18" x14ac:dyDescent="0.3">
      <c r="B241" s="12"/>
      <c r="J241" s="25"/>
      <c r="K241" s="78"/>
      <c r="P241" s="6"/>
      <c r="Q241" s="6"/>
      <c r="R241" s="6"/>
    </row>
    <row r="242" spans="2:18" x14ac:dyDescent="0.3">
      <c r="B242" s="12"/>
      <c r="J242" s="25"/>
      <c r="K242" s="78"/>
      <c r="P242" s="6"/>
      <c r="Q242" s="6"/>
      <c r="R242" s="6"/>
    </row>
    <row r="243" spans="2:18" x14ac:dyDescent="0.3">
      <c r="B243" s="12"/>
      <c r="J243" s="25"/>
      <c r="K243" s="78"/>
      <c r="P243" s="6"/>
      <c r="Q243" s="6"/>
      <c r="R243" s="6"/>
    </row>
    <row r="244" spans="2:18" x14ac:dyDescent="0.3">
      <c r="B244" s="12"/>
      <c r="J244" s="25"/>
      <c r="K244" s="78"/>
      <c r="P244" s="6"/>
      <c r="Q244" s="6"/>
      <c r="R244" s="6"/>
    </row>
    <row r="245" spans="2:18" x14ac:dyDescent="0.3">
      <c r="B245" s="12"/>
      <c r="J245" s="25"/>
      <c r="K245" s="78"/>
      <c r="P245" s="6"/>
      <c r="Q245" s="6"/>
      <c r="R245" s="6"/>
    </row>
    <row r="246" spans="2:18" x14ac:dyDescent="0.3">
      <c r="B246" s="12"/>
      <c r="J246" s="25"/>
      <c r="K246" s="78"/>
      <c r="P246" s="6"/>
      <c r="Q246" s="6"/>
      <c r="R246" s="6"/>
    </row>
    <row r="247" spans="2:18" x14ac:dyDescent="0.3">
      <c r="B247" s="12"/>
      <c r="J247" s="25"/>
      <c r="K247" s="78"/>
      <c r="P247" s="6"/>
      <c r="Q247" s="6"/>
      <c r="R247" s="6"/>
    </row>
    <row r="248" spans="2:18" x14ac:dyDescent="0.3">
      <c r="B248" s="12"/>
      <c r="J248" s="25"/>
      <c r="K248" s="78"/>
      <c r="P248" s="6"/>
      <c r="Q248" s="6"/>
      <c r="R248" s="6"/>
    </row>
    <row r="249" spans="2:18" x14ac:dyDescent="0.3">
      <c r="B249" s="12"/>
      <c r="J249" s="25"/>
      <c r="K249" s="78"/>
      <c r="P249" s="6"/>
      <c r="Q249" s="6"/>
      <c r="R249" s="6"/>
    </row>
    <row r="250" spans="2:18" x14ac:dyDescent="0.3">
      <c r="B250" s="12"/>
      <c r="J250" s="25"/>
      <c r="K250" s="78"/>
      <c r="P250" s="6"/>
      <c r="Q250" s="6"/>
      <c r="R250" s="6"/>
    </row>
    <row r="251" spans="2:18" x14ac:dyDescent="0.3">
      <c r="B251" s="12"/>
      <c r="J251" s="25"/>
      <c r="K251" s="78"/>
      <c r="P251" s="6"/>
      <c r="Q251" s="6"/>
      <c r="R251" s="6"/>
    </row>
    <row r="252" spans="2:18" x14ac:dyDescent="0.3">
      <c r="B252" s="12"/>
      <c r="J252" s="25"/>
      <c r="K252" s="78"/>
      <c r="P252" s="6"/>
      <c r="Q252" s="6"/>
      <c r="R252" s="6"/>
    </row>
    <row r="253" spans="2:18" x14ac:dyDescent="0.3">
      <c r="B253" s="12"/>
      <c r="J253" s="25"/>
      <c r="K253" s="78"/>
      <c r="P253" s="6"/>
      <c r="Q253" s="6"/>
      <c r="R253" s="6"/>
    </row>
    <row r="254" spans="2:18" x14ac:dyDescent="0.3">
      <c r="B254" s="12"/>
      <c r="J254" s="25"/>
      <c r="K254" s="78"/>
      <c r="P254" s="6"/>
      <c r="Q254" s="6"/>
      <c r="R254" s="6"/>
    </row>
    <row r="255" spans="2:18" x14ac:dyDescent="0.3">
      <c r="P255" s="6"/>
      <c r="Q255" s="6"/>
      <c r="R255" s="6"/>
    </row>
    <row r="256" spans="2:18" x14ac:dyDescent="0.3">
      <c r="P256" s="6"/>
      <c r="Q256" s="6"/>
      <c r="R256" s="6"/>
    </row>
    <row r="257" spans="16:18" x14ac:dyDescent="0.3">
      <c r="P257" s="6"/>
      <c r="Q257" s="6"/>
      <c r="R257" s="6"/>
    </row>
    <row r="258" spans="16:18" x14ac:dyDescent="0.3">
      <c r="P258" s="6"/>
      <c r="Q258" s="6"/>
      <c r="R258" s="6"/>
    </row>
    <row r="259" spans="16:18" x14ac:dyDescent="0.3">
      <c r="P259" s="6"/>
      <c r="Q259" s="6"/>
      <c r="R259" s="6"/>
    </row>
    <row r="260" spans="16:18" x14ac:dyDescent="0.3">
      <c r="P260" s="6"/>
      <c r="Q260" s="6"/>
      <c r="R260" s="6"/>
    </row>
    <row r="261" spans="16:18" x14ac:dyDescent="0.3">
      <c r="P261" s="6"/>
      <c r="Q261" s="6"/>
      <c r="R261" s="6"/>
    </row>
    <row r="262" spans="16:18" x14ac:dyDescent="0.3">
      <c r="P262" s="6"/>
      <c r="Q262" s="6"/>
      <c r="R262" s="6"/>
    </row>
    <row r="263" spans="16:18" x14ac:dyDescent="0.3">
      <c r="P263" s="6"/>
      <c r="Q263" s="6"/>
      <c r="R263" s="6"/>
    </row>
    <row r="264" spans="16:18" x14ac:dyDescent="0.3">
      <c r="P264" s="6"/>
      <c r="Q264" s="6"/>
      <c r="R264" s="6"/>
    </row>
    <row r="265" spans="16:18" x14ac:dyDescent="0.3">
      <c r="P265" s="6"/>
      <c r="Q265" s="6"/>
      <c r="R265" s="6"/>
    </row>
    <row r="266" spans="16:18" x14ac:dyDescent="0.3">
      <c r="P266" s="6"/>
      <c r="Q266" s="6"/>
      <c r="R266" s="6"/>
    </row>
    <row r="267" spans="16:18" x14ac:dyDescent="0.3">
      <c r="P267" s="6"/>
      <c r="Q267" s="6"/>
      <c r="R267" s="6"/>
    </row>
    <row r="268" spans="16:18" x14ac:dyDescent="0.3">
      <c r="P268" s="6"/>
      <c r="Q268" s="6"/>
      <c r="R268" s="6"/>
    </row>
    <row r="269" spans="16:18" x14ac:dyDescent="0.3">
      <c r="P269" s="6"/>
      <c r="Q269" s="6"/>
      <c r="R269" s="6"/>
    </row>
    <row r="270" spans="16:18" x14ac:dyDescent="0.3">
      <c r="P270" s="6"/>
      <c r="Q270" s="6"/>
      <c r="R270" s="6"/>
    </row>
    <row r="271" spans="16:18" x14ac:dyDescent="0.3">
      <c r="P271" s="6"/>
      <c r="Q271" s="6"/>
      <c r="R271" s="6"/>
    </row>
    <row r="272" spans="16:18" x14ac:dyDescent="0.3">
      <c r="P272" s="6"/>
      <c r="Q272" s="6"/>
      <c r="R272" s="6"/>
    </row>
    <row r="273" spans="16:18" x14ac:dyDescent="0.3">
      <c r="P273" s="6"/>
      <c r="Q273" s="6"/>
      <c r="R273" s="6"/>
    </row>
    <row r="274" spans="16:18" x14ac:dyDescent="0.3">
      <c r="P274" s="6"/>
      <c r="Q274" s="6"/>
      <c r="R274" s="6"/>
    </row>
    <row r="275" spans="16:18" x14ac:dyDescent="0.3">
      <c r="P275" s="6"/>
      <c r="Q275" s="6"/>
      <c r="R275" s="6"/>
    </row>
    <row r="276" spans="16:18" x14ac:dyDescent="0.3">
      <c r="P276" s="6"/>
      <c r="Q276" s="6"/>
      <c r="R276" s="6"/>
    </row>
    <row r="277" spans="16:18" x14ac:dyDescent="0.3">
      <c r="P277" s="6"/>
      <c r="Q277" s="6"/>
      <c r="R277" s="6"/>
    </row>
    <row r="278" spans="16:18" x14ac:dyDescent="0.3">
      <c r="P278" s="6"/>
      <c r="Q278" s="6"/>
      <c r="R278" s="6"/>
    </row>
    <row r="279" spans="16:18" x14ac:dyDescent="0.3">
      <c r="P279" s="6"/>
      <c r="Q279" s="6"/>
      <c r="R279" s="6"/>
    </row>
    <row r="280" spans="16:18" x14ac:dyDescent="0.3">
      <c r="P280" s="6"/>
      <c r="Q280" s="6"/>
      <c r="R280" s="6"/>
    </row>
    <row r="281" spans="16:18" x14ac:dyDescent="0.3">
      <c r="P281" s="6"/>
      <c r="Q281" s="6"/>
      <c r="R281" s="6"/>
    </row>
    <row r="282" spans="16:18" x14ac:dyDescent="0.3">
      <c r="P282" s="6"/>
      <c r="Q282" s="6"/>
      <c r="R282" s="6"/>
    </row>
    <row r="283" spans="16:18" x14ac:dyDescent="0.3">
      <c r="P283" s="6"/>
      <c r="Q283" s="6"/>
      <c r="R283" s="6"/>
    </row>
    <row r="284" spans="16:18" x14ac:dyDescent="0.3">
      <c r="P284" s="6"/>
      <c r="Q284" s="6"/>
      <c r="R284" s="6"/>
    </row>
    <row r="285" spans="16:18" x14ac:dyDescent="0.3">
      <c r="P285" s="6"/>
      <c r="Q285" s="6"/>
      <c r="R285" s="6"/>
    </row>
    <row r="286" spans="16:18" x14ac:dyDescent="0.3">
      <c r="P286" s="6"/>
      <c r="Q286" s="6"/>
      <c r="R286" s="6"/>
    </row>
    <row r="287" spans="16:18" x14ac:dyDescent="0.3">
      <c r="P287" s="6"/>
      <c r="Q287" s="6"/>
      <c r="R287" s="6"/>
    </row>
    <row r="288" spans="16:18" x14ac:dyDescent="0.3">
      <c r="P288" s="6"/>
      <c r="Q288" s="6"/>
      <c r="R288" s="6"/>
    </row>
    <row r="289" spans="16:18" x14ac:dyDescent="0.3">
      <c r="P289" s="6"/>
      <c r="Q289" s="6"/>
      <c r="R289" s="6"/>
    </row>
    <row r="290" spans="16:18" x14ac:dyDescent="0.3">
      <c r="P290" s="6"/>
      <c r="Q290" s="6"/>
      <c r="R290" s="6"/>
    </row>
    <row r="291" spans="16:18" x14ac:dyDescent="0.3">
      <c r="P291" s="6"/>
      <c r="Q291" s="6"/>
      <c r="R291" s="6"/>
    </row>
    <row r="292" spans="16:18" x14ac:dyDescent="0.3">
      <c r="P292" s="6"/>
      <c r="Q292" s="6"/>
      <c r="R292" s="6"/>
    </row>
    <row r="293" spans="16:18" x14ac:dyDescent="0.3">
      <c r="P293" s="6"/>
      <c r="Q293" s="6"/>
      <c r="R293" s="6"/>
    </row>
    <row r="294" spans="16:18" x14ac:dyDescent="0.3">
      <c r="P294" s="6"/>
      <c r="Q294" s="6"/>
      <c r="R294" s="6"/>
    </row>
    <row r="295" spans="16:18" x14ac:dyDescent="0.3">
      <c r="P295" s="6"/>
      <c r="Q295" s="6"/>
      <c r="R295" s="6"/>
    </row>
    <row r="296" spans="16:18" x14ac:dyDescent="0.3">
      <c r="P296" s="6"/>
      <c r="Q296" s="6"/>
      <c r="R296" s="6"/>
    </row>
    <row r="297" spans="16:18" x14ac:dyDescent="0.3">
      <c r="P297" s="6"/>
      <c r="Q297" s="6"/>
      <c r="R297" s="6"/>
    </row>
    <row r="298" spans="16:18" x14ac:dyDescent="0.3">
      <c r="P298" s="6"/>
      <c r="Q298" s="6"/>
      <c r="R298" s="6"/>
    </row>
    <row r="299" spans="16:18" x14ac:dyDescent="0.3">
      <c r="P299" s="6"/>
      <c r="Q299" s="6"/>
      <c r="R299" s="6"/>
    </row>
    <row r="300" spans="16:18" x14ac:dyDescent="0.3">
      <c r="P300" s="6"/>
      <c r="Q300" s="6"/>
      <c r="R300" s="6"/>
    </row>
    <row r="301" spans="16:18" x14ac:dyDescent="0.3">
      <c r="P301" s="6"/>
      <c r="Q301" s="6"/>
      <c r="R301" s="6"/>
    </row>
    <row r="302" spans="16:18" x14ac:dyDescent="0.3">
      <c r="P302" s="6"/>
      <c r="Q302" s="6"/>
      <c r="R302" s="6"/>
    </row>
    <row r="303" spans="16:18" x14ac:dyDescent="0.3">
      <c r="P303" s="6"/>
      <c r="Q303" s="6"/>
      <c r="R303" s="6"/>
    </row>
    <row r="304" spans="16:18" x14ac:dyDescent="0.3">
      <c r="P304" s="6"/>
      <c r="Q304" s="6"/>
      <c r="R304" s="6"/>
    </row>
    <row r="305" spans="16:18" x14ac:dyDescent="0.3">
      <c r="P305" s="6"/>
      <c r="Q305" s="6"/>
      <c r="R305" s="6"/>
    </row>
    <row r="306" spans="16:18" x14ac:dyDescent="0.3">
      <c r="P306" s="6"/>
      <c r="Q306" s="6"/>
      <c r="R306" s="6"/>
    </row>
    <row r="307" spans="16:18" x14ac:dyDescent="0.3">
      <c r="P307" s="6"/>
      <c r="Q307" s="6"/>
      <c r="R307" s="6"/>
    </row>
    <row r="308" spans="16:18" x14ac:dyDescent="0.3">
      <c r="P308" s="6"/>
      <c r="Q308" s="6"/>
      <c r="R308" s="6"/>
    </row>
    <row r="309" spans="16:18" x14ac:dyDescent="0.3">
      <c r="P309" s="6"/>
      <c r="Q309" s="6"/>
      <c r="R309" s="6"/>
    </row>
    <row r="310" spans="16:18" x14ac:dyDescent="0.3">
      <c r="P310" s="6"/>
      <c r="Q310" s="6"/>
      <c r="R310" s="6"/>
    </row>
    <row r="311" spans="16:18" x14ac:dyDescent="0.3">
      <c r="P311" s="6"/>
      <c r="Q311" s="6"/>
      <c r="R311" s="6"/>
    </row>
    <row r="312" spans="16:18" x14ac:dyDescent="0.3">
      <c r="P312" s="6"/>
      <c r="Q312" s="6"/>
      <c r="R312" s="6"/>
    </row>
    <row r="313" spans="16:18" x14ac:dyDescent="0.3">
      <c r="P313" s="6"/>
      <c r="Q313" s="6"/>
      <c r="R313" s="6"/>
    </row>
    <row r="314" spans="16:18" x14ac:dyDescent="0.3">
      <c r="P314" s="6"/>
      <c r="Q314" s="6"/>
      <c r="R314" s="6"/>
    </row>
    <row r="315" spans="16:18" x14ac:dyDescent="0.3">
      <c r="P315" s="6"/>
      <c r="Q315" s="6"/>
      <c r="R315" s="6"/>
    </row>
    <row r="316" spans="16:18" x14ac:dyDescent="0.3">
      <c r="P316" s="6"/>
      <c r="Q316" s="6"/>
      <c r="R316" s="6"/>
    </row>
    <row r="317" spans="16:18" x14ac:dyDescent="0.3">
      <c r="P317" s="6"/>
      <c r="Q317" s="6"/>
      <c r="R317" s="6"/>
    </row>
    <row r="318" spans="16:18" x14ac:dyDescent="0.3">
      <c r="P318" s="6"/>
      <c r="Q318" s="6"/>
      <c r="R318" s="6"/>
    </row>
    <row r="319" spans="16:18" x14ac:dyDescent="0.3">
      <c r="P319" s="6"/>
      <c r="Q319" s="6"/>
      <c r="R319" s="6"/>
    </row>
    <row r="320" spans="16:18" x14ac:dyDescent="0.3">
      <c r="P320" s="6"/>
      <c r="Q320" s="6"/>
      <c r="R320" s="6"/>
    </row>
    <row r="321" spans="16:18" x14ac:dyDescent="0.3">
      <c r="P321" s="6"/>
      <c r="Q321" s="6"/>
      <c r="R321" s="6"/>
    </row>
    <row r="322" spans="16:18" x14ac:dyDescent="0.3">
      <c r="P322" s="6"/>
      <c r="Q322" s="6"/>
      <c r="R322" s="6"/>
    </row>
    <row r="323" spans="16:18" x14ac:dyDescent="0.3">
      <c r="P323" s="6"/>
      <c r="Q323" s="6"/>
      <c r="R323" s="6"/>
    </row>
    <row r="324" spans="16:18" x14ac:dyDescent="0.3">
      <c r="P324" s="6"/>
      <c r="Q324" s="6"/>
      <c r="R324" s="6"/>
    </row>
    <row r="325" spans="16:18" x14ac:dyDescent="0.3">
      <c r="P325" s="6"/>
      <c r="Q325" s="6"/>
      <c r="R325" s="6"/>
    </row>
    <row r="326" spans="16:18" x14ac:dyDescent="0.3">
      <c r="P326" s="6"/>
      <c r="Q326" s="6"/>
      <c r="R326" s="6"/>
    </row>
    <row r="327" spans="16:18" x14ac:dyDescent="0.3">
      <c r="P327" s="6"/>
      <c r="Q327" s="6"/>
      <c r="R327" s="6"/>
    </row>
    <row r="328" spans="16:18" x14ac:dyDescent="0.3">
      <c r="P328" s="6"/>
      <c r="Q328" s="6"/>
      <c r="R328" s="6"/>
    </row>
    <row r="329" spans="16:18" x14ac:dyDescent="0.3">
      <c r="P329" s="6"/>
      <c r="Q329" s="6"/>
      <c r="R329" s="6"/>
    </row>
    <row r="330" spans="16:18" x14ac:dyDescent="0.3">
      <c r="P330" s="6"/>
      <c r="Q330" s="6"/>
      <c r="R330" s="6"/>
    </row>
    <row r="331" spans="16:18" x14ac:dyDescent="0.3">
      <c r="P331" s="6"/>
      <c r="Q331" s="6"/>
      <c r="R331" s="6"/>
    </row>
    <row r="332" spans="16:18" x14ac:dyDescent="0.3">
      <c r="P332" s="6"/>
      <c r="Q332" s="6"/>
      <c r="R332" s="6"/>
    </row>
    <row r="333" spans="16:18" x14ac:dyDescent="0.3">
      <c r="P333" s="6"/>
      <c r="Q333" s="6"/>
      <c r="R333" s="6"/>
    </row>
    <row r="334" spans="16:18" x14ac:dyDescent="0.3">
      <c r="P334" s="6"/>
      <c r="Q334" s="6"/>
      <c r="R334" s="6"/>
    </row>
    <row r="335" spans="16:18" x14ac:dyDescent="0.3">
      <c r="P335" s="6"/>
      <c r="Q335" s="6"/>
      <c r="R335" s="6"/>
    </row>
    <row r="336" spans="16:18" x14ac:dyDescent="0.3">
      <c r="P336" s="6"/>
      <c r="Q336" s="6"/>
      <c r="R336" s="6"/>
    </row>
    <row r="337" spans="16:18" x14ac:dyDescent="0.3">
      <c r="P337" s="6"/>
      <c r="Q337" s="6"/>
      <c r="R337" s="6"/>
    </row>
    <row r="338" spans="16:18" x14ac:dyDescent="0.3">
      <c r="P338" s="6"/>
      <c r="Q338" s="6"/>
      <c r="R338" s="6"/>
    </row>
    <row r="339" spans="16:18" x14ac:dyDescent="0.3">
      <c r="P339" s="6"/>
      <c r="Q339" s="6"/>
      <c r="R339" s="6"/>
    </row>
    <row r="340" spans="16:18" x14ac:dyDescent="0.3">
      <c r="P340" s="6"/>
      <c r="Q340" s="6"/>
      <c r="R340" s="6"/>
    </row>
    <row r="341" spans="16:18" x14ac:dyDescent="0.3">
      <c r="P341" s="6"/>
      <c r="Q341" s="6"/>
      <c r="R341" s="6"/>
    </row>
    <row r="342" spans="16:18" x14ac:dyDescent="0.3">
      <c r="P342" s="6"/>
      <c r="Q342" s="6"/>
      <c r="R342" s="6"/>
    </row>
    <row r="343" spans="16:18" x14ac:dyDescent="0.3">
      <c r="P343" s="6"/>
      <c r="Q343" s="6"/>
      <c r="R343" s="6"/>
    </row>
    <row r="344" spans="16:18" x14ac:dyDescent="0.3">
      <c r="P344" s="6"/>
      <c r="Q344" s="6"/>
      <c r="R344" s="6"/>
    </row>
    <row r="345" spans="16:18" x14ac:dyDescent="0.3">
      <c r="P345" s="6"/>
      <c r="Q345" s="6"/>
      <c r="R345" s="6"/>
    </row>
    <row r="346" spans="16:18" x14ac:dyDescent="0.3">
      <c r="P346" s="6"/>
      <c r="Q346" s="6"/>
      <c r="R346" s="6"/>
    </row>
    <row r="347" spans="16:18" x14ac:dyDescent="0.3">
      <c r="P347" s="6"/>
      <c r="Q347" s="6"/>
      <c r="R347" s="6"/>
    </row>
    <row r="348" spans="16:18" x14ac:dyDescent="0.3">
      <c r="P348" s="6"/>
      <c r="Q348" s="6"/>
      <c r="R348" s="6"/>
    </row>
    <row r="349" spans="16:18" x14ac:dyDescent="0.3">
      <c r="P349" s="6"/>
      <c r="Q349" s="6"/>
      <c r="R349" s="6"/>
    </row>
    <row r="350" spans="16:18" x14ac:dyDescent="0.3">
      <c r="P350" s="6"/>
      <c r="Q350" s="6"/>
      <c r="R350" s="6"/>
    </row>
    <row r="351" spans="16:18" x14ac:dyDescent="0.3">
      <c r="P351" s="6"/>
      <c r="Q351" s="6"/>
      <c r="R351" s="6"/>
    </row>
    <row r="352" spans="16:18" x14ac:dyDescent="0.3">
      <c r="P352" s="6"/>
      <c r="Q352" s="6"/>
      <c r="R352" s="6"/>
    </row>
    <row r="353" spans="16:18" x14ac:dyDescent="0.3">
      <c r="P353" s="6"/>
      <c r="Q353" s="6"/>
      <c r="R353" s="6"/>
    </row>
    <row r="354" spans="16:18" x14ac:dyDescent="0.3">
      <c r="P354" s="6"/>
      <c r="Q354" s="6"/>
      <c r="R354" s="6"/>
    </row>
    <row r="355" spans="16:18" x14ac:dyDescent="0.3">
      <c r="P355" s="6"/>
      <c r="Q355" s="6"/>
      <c r="R355" s="6"/>
    </row>
    <row r="356" spans="16:18" x14ac:dyDescent="0.3">
      <c r="P356" s="6"/>
      <c r="Q356" s="6"/>
      <c r="R356" s="6"/>
    </row>
    <row r="357" spans="16:18" x14ac:dyDescent="0.3">
      <c r="P357" s="6"/>
      <c r="Q357" s="6"/>
      <c r="R357" s="6"/>
    </row>
    <row r="358" spans="16:18" x14ac:dyDescent="0.3">
      <c r="P358" s="6"/>
      <c r="Q358" s="6"/>
      <c r="R358" s="6"/>
    </row>
    <row r="359" spans="16:18" x14ac:dyDescent="0.3">
      <c r="P359" s="6"/>
      <c r="Q359" s="6"/>
      <c r="R359" s="6"/>
    </row>
    <row r="360" spans="16:18" x14ac:dyDescent="0.3">
      <c r="P360" s="6"/>
      <c r="Q360" s="6"/>
      <c r="R360" s="6"/>
    </row>
    <row r="361" spans="16:18" x14ac:dyDescent="0.3">
      <c r="P361" s="6"/>
      <c r="Q361" s="6"/>
      <c r="R361" s="6"/>
    </row>
    <row r="362" spans="16:18" x14ac:dyDescent="0.3">
      <c r="P362" s="6"/>
      <c r="Q362" s="6"/>
      <c r="R362" s="6"/>
    </row>
    <row r="363" spans="16:18" x14ac:dyDescent="0.3">
      <c r="P363" s="6"/>
      <c r="Q363" s="6"/>
      <c r="R363" s="6"/>
    </row>
    <row r="364" spans="16:18" x14ac:dyDescent="0.3">
      <c r="P364" s="6"/>
      <c r="Q364" s="6"/>
      <c r="R364" s="6"/>
    </row>
    <row r="365" spans="16:18" x14ac:dyDescent="0.3">
      <c r="P365" s="6"/>
      <c r="Q365" s="6"/>
      <c r="R365" s="6"/>
    </row>
    <row r="366" spans="16:18" x14ac:dyDescent="0.3">
      <c r="P366" s="6"/>
      <c r="Q366" s="6"/>
      <c r="R366" s="6"/>
    </row>
    <row r="367" spans="16:18" x14ac:dyDescent="0.3">
      <c r="P367" s="6"/>
      <c r="Q367" s="6"/>
      <c r="R367" s="6"/>
    </row>
    <row r="368" spans="16:18" x14ac:dyDescent="0.3">
      <c r="P368" s="6"/>
      <c r="Q368" s="6"/>
      <c r="R368" s="6"/>
    </row>
    <row r="369" spans="16:18" x14ac:dyDescent="0.3">
      <c r="P369" s="6"/>
      <c r="Q369" s="6"/>
      <c r="R369" s="6"/>
    </row>
    <row r="370" spans="16:18" x14ac:dyDescent="0.3">
      <c r="P370" s="6"/>
      <c r="Q370" s="6"/>
      <c r="R370" s="6"/>
    </row>
    <row r="371" spans="16:18" x14ac:dyDescent="0.3">
      <c r="P371" s="6"/>
      <c r="Q371" s="6"/>
      <c r="R371" s="6"/>
    </row>
    <row r="372" spans="16:18" x14ac:dyDescent="0.3">
      <c r="P372" s="6"/>
      <c r="Q372" s="6"/>
      <c r="R372" s="6"/>
    </row>
    <row r="373" spans="16:18" x14ac:dyDescent="0.3">
      <c r="P373" s="6"/>
      <c r="Q373" s="6"/>
      <c r="R373" s="6"/>
    </row>
    <row r="374" spans="16:18" x14ac:dyDescent="0.3">
      <c r="P374" s="6"/>
      <c r="Q374" s="6"/>
      <c r="R374" s="6"/>
    </row>
    <row r="375" spans="16:18" x14ac:dyDescent="0.3">
      <c r="P375" s="6"/>
      <c r="Q375" s="6"/>
      <c r="R375" s="6"/>
    </row>
    <row r="376" spans="16:18" x14ac:dyDescent="0.3">
      <c r="P376" s="6"/>
      <c r="Q376" s="6"/>
      <c r="R376" s="6"/>
    </row>
    <row r="377" spans="16:18" x14ac:dyDescent="0.3">
      <c r="P377" s="6"/>
      <c r="Q377" s="6"/>
      <c r="R377" s="6"/>
    </row>
    <row r="378" spans="16:18" x14ac:dyDescent="0.3">
      <c r="P378" s="6"/>
      <c r="Q378" s="6"/>
      <c r="R378" s="6"/>
    </row>
    <row r="379" spans="16:18" x14ac:dyDescent="0.3">
      <c r="P379" s="6"/>
      <c r="Q379" s="6"/>
      <c r="R379" s="6"/>
    </row>
    <row r="380" spans="16:18" x14ac:dyDescent="0.3">
      <c r="P380" s="6"/>
      <c r="Q380" s="6"/>
      <c r="R380" s="6"/>
    </row>
    <row r="381" spans="16:18" x14ac:dyDescent="0.3">
      <c r="P381" s="6"/>
      <c r="Q381" s="6"/>
      <c r="R381" s="6"/>
    </row>
    <row r="382" spans="16:18" x14ac:dyDescent="0.3">
      <c r="P382" s="6"/>
      <c r="Q382" s="6"/>
      <c r="R382" s="6"/>
    </row>
    <row r="383" spans="16:18" x14ac:dyDescent="0.3">
      <c r="P383" s="6"/>
      <c r="Q383" s="6"/>
      <c r="R383" s="6"/>
    </row>
    <row r="384" spans="16:18" x14ac:dyDescent="0.3">
      <c r="P384" s="6"/>
      <c r="Q384" s="6"/>
      <c r="R384" s="6"/>
    </row>
    <row r="385" spans="16:18" x14ac:dyDescent="0.3">
      <c r="P385" s="6"/>
      <c r="Q385" s="6"/>
      <c r="R385" s="6"/>
    </row>
    <row r="386" spans="16:18" x14ac:dyDescent="0.3">
      <c r="P386" s="6"/>
      <c r="Q386" s="6"/>
      <c r="R386" s="6"/>
    </row>
    <row r="387" spans="16:18" x14ac:dyDescent="0.3">
      <c r="P387" s="6"/>
      <c r="Q387" s="6"/>
      <c r="R387" s="6"/>
    </row>
    <row r="388" spans="16:18" x14ac:dyDescent="0.3">
      <c r="P388" s="6"/>
      <c r="Q388" s="6"/>
      <c r="R388" s="6"/>
    </row>
    <row r="389" spans="16:18" x14ac:dyDescent="0.3">
      <c r="P389" s="6"/>
      <c r="Q389" s="6"/>
      <c r="R389" s="6"/>
    </row>
    <row r="390" spans="16:18" x14ac:dyDescent="0.3">
      <c r="P390" s="6"/>
      <c r="Q390" s="6"/>
      <c r="R390" s="6"/>
    </row>
    <row r="391" spans="16:18" x14ac:dyDescent="0.3">
      <c r="P391" s="6"/>
      <c r="Q391" s="6"/>
      <c r="R391" s="6"/>
    </row>
    <row r="392" spans="16:18" x14ac:dyDescent="0.3">
      <c r="P392" s="6"/>
      <c r="Q392" s="6"/>
      <c r="R392" s="6"/>
    </row>
    <row r="393" spans="16:18" x14ac:dyDescent="0.3">
      <c r="P393" s="6"/>
      <c r="Q393" s="6"/>
      <c r="R393" s="6"/>
    </row>
    <row r="394" spans="16:18" x14ac:dyDescent="0.3">
      <c r="P394" s="6"/>
      <c r="Q394" s="6"/>
      <c r="R394" s="6"/>
    </row>
    <row r="395" spans="16:18" x14ac:dyDescent="0.3">
      <c r="P395" s="6"/>
      <c r="Q395" s="6"/>
      <c r="R395" s="6"/>
    </row>
    <row r="396" spans="16:18" x14ac:dyDescent="0.3">
      <c r="P396" s="6"/>
      <c r="Q396" s="6"/>
      <c r="R396" s="6"/>
    </row>
    <row r="397" spans="16:18" x14ac:dyDescent="0.3">
      <c r="P397" s="6"/>
      <c r="Q397" s="6"/>
      <c r="R397" s="6"/>
    </row>
    <row r="398" spans="16:18" x14ac:dyDescent="0.3">
      <c r="P398" s="6"/>
      <c r="Q398" s="6"/>
      <c r="R398" s="6"/>
    </row>
    <row r="399" spans="16:18" x14ac:dyDescent="0.3">
      <c r="P399" s="6"/>
      <c r="Q399" s="6"/>
      <c r="R399" s="6"/>
    </row>
    <row r="400" spans="16:18" x14ac:dyDescent="0.3">
      <c r="P400" s="6"/>
      <c r="Q400" s="6"/>
      <c r="R400" s="6"/>
    </row>
    <row r="401" spans="16:18" x14ac:dyDescent="0.3">
      <c r="P401" s="6"/>
      <c r="Q401" s="6"/>
      <c r="R401" s="6"/>
    </row>
    <row r="402" spans="16:18" x14ac:dyDescent="0.3">
      <c r="P402" s="6"/>
      <c r="Q402" s="6"/>
      <c r="R402" s="6"/>
    </row>
    <row r="403" spans="16:18" x14ac:dyDescent="0.3">
      <c r="P403" s="6"/>
      <c r="Q403" s="6"/>
      <c r="R403" s="6"/>
    </row>
    <row r="404" spans="16:18" x14ac:dyDescent="0.3">
      <c r="P404" s="6"/>
      <c r="Q404" s="6"/>
      <c r="R404" s="6"/>
    </row>
    <row r="405" spans="16:18" x14ac:dyDescent="0.3">
      <c r="P405" s="6"/>
      <c r="Q405" s="6"/>
      <c r="R405" s="6"/>
    </row>
    <row r="406" spans="16:18" x14ac:dyDescent="0.3">
      <c r="P406" s="6"/>
      <c r="Q406" s="6"/>
      <c r="R406" s="6"/>
    </row>
    <row r="407" spans="16:18" x14ac:dyDescent="0.3">
      <c r="P407" s="6"/>
      <c r="Q407" s="6"/>
      <c r="R407" s="6"/>
    </row>
    <row r="408" spans="16:18" x14ac:dyDescent="0.3">
      <c r="P408" s="6"/>
      <c r="Q408" s="6"/>
      <c r="R408" s="6"/>
    </row>
    <row r="409" spans="16:18" x14ac:dyDescent="0.3">
      <c r="P409" s="6"/>
      <c r="Q409" s="6"/>
      <c r="R409" s="6"/>
    </row>
    <row r="410" spans="16:18" x14ac:dyDescent="0.3">
      <c r="P410" s="6"/>
      <c r="Q410" s="6"/>
      <c r="R410" s="6"/>
    </row>
    <row r="411" spans="16:18" x14ac:dyDescent="0.3">
      <c r="P411" s="6"/>
      <c r="Q411" s="6"/>
      <c r="R411" s="6"/>
    </row>
    <row r="412" spans="16:18" x14ac:dyDescent="0.3">
      <c r="P412" s="6"/>
      <c r="Q412" s="6"/>
      <c r="R412" s="6"/>
    </row>
    <row r="413" spans="16:18" x14ac:dyDescent="0.3">
      <c r="P413" s="6"/>
      <c r="Q413" s="6"/>
      <c r="R413" s="6"/>
    </row>
    <row r="414" spans="16:18" x14ac:dyDescent="0.3">
      <c r="P414" s="6"/>
      <c r="Q414" s="6"/>
      <c r="R414" s="6"/>
    </row>
    <row r="415" spans="16:18" x14ac:dyDescent="0.3">
      <c r="P415" s="6"/>
      <c r="Q415" s="6"/>
      <c r="R415" s="6"/>
    </row>
    <row r="416" spans="16:18" x14ac:dyDescent="0.3">
      <c r="P416" s="6"/>
      <c r="Q416" s="6"/>
      <c r="R416" s="6"/>
    </row>
    <row r="417" spans="16:18" x14ac:dyDescent="0.3">
      <c r="P417" s="6"/>
      <c r="Q417" s="6"/>
      <c r="R417" s="6"/>
    </row>
    <row r="418" spans="16:18" x14ac:dyDescent="0.3">
      <c r="P418" s="6"/>
      <c r="Q418" s="6"/>
      <c r="R418" s="6"/>
    </row>
    <row r="419" spans="16:18" x14ac:dyDescent="0.3">
      <c r="P419" s="6"/>
      <c r="Q419" s="6"/>
      <c r="R419" s="6"/>
    </row>
    <row r="420" spans="16:18" x14ac:dyDescent="0.3">
      <c r="P420" s="6"/>
      <c r="Q420" s="6"/>
      <c r="R420" s="6"/>
    </row>
    <row r="421" spans="16:18" x14ac:dyDescent="0.3">
      <c r="P421" s="6"/>
      <c r="Q421" s="6"/>
      <c r="R421" s="6"/>
    </row>
    <row r="422" spans="16:18" x14ac:dyDescent="0.3">
      <c r="P422" s="6"/>
      <c r="Q422" s="6"/>
      <c r="R422" s="6"/>
    </row>
    <row r="423" spans="16:18" x14ac:dyDescent="0.3">
      <c r="P423" s="6"/>
      <c r="Q423" s="6"/>
      <c r="R423" s="6"/>
    </row>
    <row r="424" spans="16:18" x14ac:dyDescent="0.3">
      <c r="P424" s="6"/>
      <c r="Q424" s="6"/>
      <c r="R424" s="6"/>
    </row>
    <row r="425" spans="16:18" x14ac:dyDescent="0.3">
      <c r="P425" s="6"/>
      <c r="Q425" s="6"/>
      <c r="R425" s="6"/>
    </row>
    <row r="426" spans="16:18" x14ac:dyDescent="0.3">
      <c r="P426" s="6"/>
      <c r="Q426" s="6"/>
      <c r="R426" s="6"/>
    </row>
    <row r="427" spans="16:18" x14ac:dyDescent="0.3">
      <c r="P427" s="6"/>
      <c r="Q427" s="6"/>
      <c r="R427" s="6"/>
    </row>
    <row r="428" spans="16:18" x14ac:dyDescent="0.3">
      <c r="P428" s="6"/>
      <c r="Q428" s="6"/>
      <c r="R428" s="6"/>
    </row>
    <row r="429" spans="16:18" x14ac:dyDescent="0.3">
      <c r="P429" s="6"/>
      <c r="Q429" s="6"/>
      <c r="R429" s="6"/>
    </row>
    <row r="430" spans="16:18" x14ac:dyDescent="0.3">
      <c r="P430" s="6"/>
      <c r="Q430" s="6"/>
      <c r="R430" s="6"/>
    </row>
    <row r="431" spans="16:18" x14ac:dyDescent="0.3">
      <c r="P431" s="6"/>
      <c r="Q431" s="6"/>
      <c r="R431" s="6"/>
    </row>
    <row r="432" spans="16:18" x14ac:dyDescent="0.3">
      <c r="P432" s="6"/>
      <c r="Q432" s="6"/>
      <c r="R432" s="6"/>
    </row>
    <row r="433" spans="16:18" x14ac:dyDescent="0.3">
      <c r="P433" s="6"/>
      <c r="Q433" s="6"/>
      <c r="R433" s="6"/>
    </row>
    <row r="434" spans="16:18" x14ac:dyDescent="0.3">
      <c r="P434" s="6"/>
      <c r="Q434" s="6"/>
      <c r="R434" s="6"/>
    </row>
    <row r="435" spans="16:18" x14ac:dyDescent="0.3">
      <c r="P435" s="6"/>
      <c r="Q435" s="6"/>
      <c r="R435" s="6"/>
    </row>
    <row r="436" spans="16:18" x14ac:dyDescent="0.3">
      <c r="P436" s="6"/>
      <c r="Q436" s="6"/>
      <c r="R436" s="6"/>
    </row>
    <row r="437" spans="16:18" x14ac:dyDescent="0.3">
      <c r="P437" s="6"/>
      <c r="Q437" s="6"/>
      <c r="R437" s="6"/>
    </row>
    <row r="438" spans="16:18" x14ac:dyDescent="0.3">
      <c r="P438" s="6"/>
      <c r="Q438" s="6"/>
      <c r="R438" s="6"/>
    </row>
    <row r="439" spans="16:18" x14ac:dyDescent="0.3">
      <c r="P439" s="6"/>
      <c r="Q439" s="6"/>
      <c r="R439" s="6"/>
    </row>
    <row r="440" spans="16:18" x14ac:dyDescent="0.3">
      <c r="P440" s="6"/>
      <c r="Q440" s="6"/>
      <c r="R440" s="6"/>
    </row>
    <row r="441" spans="16:18" x14ac:dyDescent="0.3">
      <c r="P441" s="6"/>
      <c r="Q441" s="6"/>
      <c r="R441" s="6"/>
    </row>
    <row r="442" spans="16:18" x14ac:dyDescent="0.3">
      <c r="P442" s="6"/>
      <c r="Q442" s="6"/>
      <c r="R442" s="6"/>
    </row>
    <row r="443" spans="16:18" x14ac:dyDescent="0.3">
      <c r="P443" s="6"/>
      <c r="Q443" s="6"/>
      <c r="R443" s="6"/>
    </row>
    <row r="444" spans="16:18" x14ac:dyDescent="0.3">
      <c r="P444" s="6"/>
      <c r="Q444" s="6"/>
      <c r="R444" s="6"/>
    </row>
    <row r="445" spans="16:18" x14ac:dyDescent="0.3">
      <c r="P445" s="6"/>
      <c r="Q445" s="6"/>
      <c r="R445" s="6"/>
    </row>
    <row r="446" spans="16:18" x14ac:dyDescent="0.3">
      <c r="P446" s="6"/>
      <c r="Q446" s="6"/>
      <c r="R446" s="6"/>
    </row>
    <row r="447" spans="16:18" x14ac:dyDescent="0.3">
      <c r="P447" s="6"/>
      <c r="Q447" s="6"/>
      <c r="R447" s="6"/>
    </row>
    <row r="448" spans="16:18" x14ac:dyDescent="0.3">
      <c r="P448" s="6"/>
      <c r="Q448" s="6"/>
      <c r="R448" s="6"/>
    </row>
    <row r="449" spans="16:18" x14ac:dyDescent="0.3">
      <c r="P449" s="6"/>
      <c r="Q449" s="6"/>
      <c r="R449" s="6"/>
    </row>
    <row r="450" spans="16:18" x14ac:dyDescent="0.3">
      <c r="P450" s="6"/>
      <c r="Q450" s="6"/>
      <c r="R450" s="6"/>
    </row>
    <row r="451" spans="16:18" x14ac:dyDescent="0.3">
      <c r="P451" s="6"/>
      <c r="Q451" s="6"/>
      <c r="R451" s="6"/>
    </row>
    <row r="452" spans="16:18" x14ac:dyDescent="0.3">
      <c r="P452" s="6"/>
      <c r="Q452" s="6"/>
      <c r="R452" s="6"/>
    </row>
    <row r="453" spans="16:18" x14ac:dyDescent="0.3">
      <c r="P453" s="6"/>
      <c r="Q453" s="6"/>
      <c r="R453" s="6"/>
    </row>
    <row r="454" spans="16:18" x14ac:dyDescent="0.3">
      <c r="P454" s="6"/>
      <c r="Q454" s="6"/>
      <c r="R454" s="6"/>
    </row>
    <row r="455" spans="16:18" x14ac:dyDescent="0.3">
      <c r="P455" s="6"/>
      <c r="Q455" s="6"/>
      <c r="R455" s="6"/>
    </row>
    <row r="456" spans="16:18" x14ac:dyDescent="0.3">
      <c r="P456" s="6"/>
      <c r="Q456" s="6"/>
      <c r="R456" s="6"/>
    </row>
    <row r="457" spans="16:18" x14ac:dyDescent="0.3">
      <c r="P457" s="6"/>
      <c r="Q457" s="6"/>
      <c r="R457" s="6"/>
    </row>
    <row r="458" spans="16:18" x14ac:dyDescent="0.3">
      <c r="P458" s="6"/>
      <c r="Q458" s="6"/>
      <c r="R458" s="6"/>
    </row>
    <row r="459" spans="16:18" x14ac:dyDescent="0.3">
      <c r="P459" s="6"/>
      <c r="Q459" s="6"/>
      <c r="R459" s="6"/>
    </row>
    <row r="460" spans="16:18" x14ac:dyDescent="0.3">
      <c r="P460" s="6"/>
      <c r="Q460" s="6"/>
      <c r="R460" s="6"/>
    </row>
    <row r="461" spans="16:18" x14ac:dyDescent="0.3">
      <c r="P461" s="6"/>
      <c r="Q461" s="6"/>
      <c r="R461" s="6"/>
    </row>
    <row r="462" spans="16:18" x14ac:dyDescent="0.3">
      <c r="P462" s="6"/>
      <c r="Q462" s="6"/>
      <c r="R462" s="6"/>
    </row>
    <row r="463" spans="16:18" x14ac:dyDescent="0.3">
      <c r="P463" s="6"/>
      <c r="Q463" s="6"/>
      <c r="R463" s="6"/>
    </row>
    <row r="464" spans="16:18" x14ac:dyDescent="0.3">
      <c r="P464" s="6"/>
      <c r="Q464" s="6"/>
      <c r="R464" s="6"/>
    </row>
    <row r="465" spans="16:18" x14ac:dyDescent="0.3">
      <c r="P465" s="6"/>
      <c r="Q465" s="6"/>
      <c r="R465" s="6"/>
    </row>
    <row r="466" spans="16:18" x14ac:dyDescent="0.3">
      <c r="P466" s="6"/>
      <c r="Q466" s="6"/>
      <c r="R466" s="6"/>
    </row>
    <row r="467" spans="16:18" x14ac:dyDescent="0.3">
      <c r="P467" s="6"/>
      <c r="Q467" s="6"/>
      <c r="R467" s="6"/>
    </row>
    <row r="468" spans="16:18" x14ac:dyDescent="0.3">
      <c r="P468" s="6"/>
      <c r="Q468" s="6"/>
      <c r="R468" s="6"/>
    </row>
    <row r="469" spans="16:18" x14ac:dyDescent="0.3">
      <c r="P469" s="6"/>
      <c r="Q469" s="6"/>
      <c r="R469" s="6"/>
    </row>
    <row r="470" spans="16:18" x14ac:dyDescent="0.3">
      <c r="P470" s="6"/>
      <c r="Q470" s="6"/>
      <c r="R470" s="6"/>
    </row>
    <row r="471" spans="16:18" x14ac:dyDescent="0.3">
      <c r="P471" s="6"/>
      <c r="Q471" s="6"/>
      <c r="R471" s="6"/>
    </row>
    <row r="472" spans="16:18" x14ac:dyDescent="0.3">
      <c r="P472" s="6"/>
      <c r="Q472" s="6"/>
      <c r="R472" s="6"/>
    </row>
    <row r="473" spans="16:18" x14ac:dyDescent="0.3">
      <c r="P473" s="6"/>
      <c r="Q473" s="6"/>
      <c r="R473" s="6"/>
    </row>
    <row r="474" spans="16:18" x14ac:dyDescent="0.3">
      <c r="P474" s="6"/>
      <c r="Q474" s="6"/>
      <c r="R474" s="6"/>
    </row>
    <row r="475" spans="16:18" x14ac:dyDescent="0.3">
      <c r="P475" s="6"/>
      <c r="Q475" s="6"/>
      <c r="R475" s="6"/>
    </row>
    <row r="476" spans="16:18" x14ac:dyDescent="0.3">
      <c r="P476" s="6"/>
      <c r="Q476" s="6"/>
      <c r="R476" s="6"/>
    </row>
    <row r="477" spans="16:18" x14ac:dyDescent="0.3">
      <c r="P477" s="6"/>
      <c r="Q477" s="6"/>
      <c r="R477" s="6"/>
    </row>
    <row r="478" spans="16:18" x14ac:dyDescent="0.3">
      <c r="P478" s="6"/>
      <c r="Q478" s="6"/>
      <c r="R478" s="6"/>
    </row>
    <row r="479" spans="16:18" x14ac:dyDescent="0.3">
      <c r="P479" s="6"/>
      <c r="Q479" s="6"/>
      <c r="R479" s="6"/>
    </row>
    <row r="480" spans="16:18" x14ac:dyDescent="0.3">
      <c r="P480" s="6"/>
      <c r="Q480" s="6"/>
      <c r="R480" s="6"/>
    </row>
    <row r="481" spans="16:18" x14ac:dyDescent="0.3">
      <c r="P481" s="6"/>
      <c r="Q481" s="6"/>
      <c r="R481" s="6"/>
    </row>
    <row r="482" spans="16:18" x14ac:dyDescent="0.3">
      <c r="P482" s="6"/>
      <c r="Q482" s="6"/>
      <c r="R482" s="6"/>
    </row>
    <row r="483" spans="16:18" x14ac:dyDescent="0.3">
      <c r="P483" s="6"/>
      <c r="Q483" s="6"/>
      <c r="R483" s="6"/>
    </row>
    <row r="484" spans="16:18" x14ac:dyDescent="0.3">
      <c r="P484" s="6"/>
      <c r="Q484" s="6"/>
      <c r="R484" s="6"/>
    </row>
    <row r="485" spans="16:18" x14ac:dyDescent="0.3">
      <c r="P485" s="6"/>
      <c r="Q485" s="6"/>
      <c r="R485" s="6"/>
    </row>
    <row r="486" spans="16:18" x14ac:dyDescent="0.3">
      <c r="P486" s="6"/>
      <c r="Q486" s="6"/>
      <c r="R486" s="6"/>
    </row>
    <row r="487" spans="16:18" x14ac:dyDescent="0.3">
      <c r="P487" s="6"/>
      <c r="Q487" s="6"/>
      <c r="R487" s="6"/>
    </row>
    <row r="488" spans="16:18" x14ac:dyDescent="0.3">
      <c r="P488" s="6"/>
      <c r="Q488" s="6"/>
      <c r="R488" s="6"/>
    </row>
    <row r="489" spans="16:18" x14ac:dyDescent="0.3">
      <c r="P489" s="6"/>
      <c r="Q489" s="6"/>
      <c r="R489" s="6"/>
    </row>
    <row r="490" spans="16:18" x14ac:dyDescent="0.3">
      <c r="P490" s="6"/>
      <c r="Q490" s="6"/>
      <c r="R490" s="6"/>
    </row>
    <row r="491" spans="16:18" x14ac:dyDescent="0.3">
      <c r="P491" s="6"/>
      <c r="Q491" s="6"/>
      <c r="R491" s="6"/>
    </row>
    <row r="492" spans="16:18" x14ac:dyDescent="0.3">
      <c r="P492" s="6"/>
      <c r="Q492" s="6"/>
      <c r="R492" s="6"/>
    </row>
    <row r="493" spans="16:18" x14ac:dyDescent="0.3">
      <c r="P493" s="6"/>
      <c r="Q493" s="6"/>
      <c r="R493" s="6"/>
    </row>
    <row r="494" spans="16:18" x14ac:dyDescent="0.3">
      <c r="P494" s="6"/>
      <c r="Q494" s="6"/>
      <c r="R494" s="6"/>
    </row>
    <row r="495" spans="16:18" x14ac:dyDescent="0.3">
      <c r="P495" s="6"/>
      <c r="Q495" s="6"/>
      <c r="R495" s="6"/>
    </row>
    <row r="496" spans="16:18" x14ac:dyDescent="0.3">
      <c r="P496" s="6"/>
      <c r="Q496" s="6"/>
      <c r="R496" s="6"/>
    </row>
    <row r="497" spans="16:18" x14ac:dyDescent="0.3">
      <c r="P497" s="6"/>
      <c r="Q497" s="6"/>
      <c r="R497" s="6"/>
    </row>
    <row r="498" spans="16:18" x14ac:dyDescent="0.3">
      <c r="P498" s="6"/>
      <c r="Q498" s="6"/>
      <c r="R498" s="6"/>
    </row>
    <row r="499" spans="16:18" x14ac:dyDescent="0.3">
      <c r="P499" s="6"/>
      <c r="Q499" s="6"/>
      <c r="R499" s="6"/>
    </row>
    <row r="500" spans="16:18" x14ac:dyDescent="0.3">
      <c r="P500" s="6"/>
      <c r="Q500" s="6"/>
      <c r="R500" s="6"/>
    </row>
    <row r="501" spans="16:18" x14ac:dyDescent="0.3">
      <c r="P501" s="6"/>
      <c r="Q501" s="6"/>
      <c r="R501" s="6"/>
    </row>
    <row r="502" spans="16:18" x14ac:dyDescent="0.3">
      <c r="P502" s="6"/>
      <c r="Q502" s="6"/>
      <c r="R502" s="6"/>
    </row>
    <row r="503" spans="16:18" x14ac:dyDescent="0.3">
      <c r="P503" s="6"/>
      <c r="Q503" s="6"/>
      <c r="R503" s="6"/>
    </row>
    <row r="504" spans="16:18" x14ac:dyDescent="0.3">
      <c r="P504" s="6"/>
      <c r="Q504" s="6"/>
      <c r="R504" s="6"/>
    </row>
    <row r="505" spans="16:18" x14ac:dyDescent="0.3">
      <c r="P505" s="6"/>
      <c r="Q505" s="6"/>
      <c r="R505" s="6"/>
    </row>
    <row r="506" spans="16:18" x14ac:dyDescent="0.3">
      <c r="P506" s="6"/>
      <c r="Q506" s="6"/>
      <c r="R506" s="6"/>
    </row>
    <row r="507" spans="16:18" x14ac:dyDescent="0.3">
      <c r="P507" s="6"/>
      <c r="Q507" s="6"/>
      <c r="R507" s="6"/>
    </row>
    <row r="508" spans="16:18" x14ac:dyDescent="0.3">
      <c r="P508" s="6"/>
      <c r="Q508" s="6"/>
      <c r="R508" s="6"/>
    </row>
    <row r="509" spans="16:18" x14ac:dyDescent="0.3">
      <c r="P509" s="6"/>
      <c r="Q509" s="6"/>
      <c r="R509" s="6"/>
    </row>
    <row r="510" spans="16:18" x14ac:dyDescent="0.3">
      <c r="P510" s="6"/>
      <c r="Q510" s="6"/>
      <c r="R510" s="6"/>
    </row>
    <row r="511" spans="16:18" x14ac:dyDescent="0.3">
      <c r="P511" s="6"/>
      <c r="Q511" s="6"/>
      <c r="R511" s="6"/>
    </row>
    <row r="512" spans="16:18" x14ac:dyDescent="0.3">
      <c r="P512" s="6"/>
      <c r="Q512" s="6"/>
      <c r="R512" s="6"/>
    </row>
    <row r="513" spans="16:18" x14ac:dyDescent="0.3">
      <c r="P513" s="6"/>
      <c r="Q513" s="6"/>
      <c r="R513" s="6"/>
    </row>
    <row r="514" spans="16:18" x14ac:dyDescent="0.3">
      <c r="P514" s="6"/>
      <c r="Q514" s="6"/>
      <c r="R514" s="6"/>
    </row>
    <row r="515" spans="16:18" x14ac:dyDescent="0.3">
      <c r="P515" s="6"/>
      <c r="Q515" s="6"/>
      <c r="R515" s="6"/>
    </row>
    <row r="516" spans="16:18" x14ac:dyDescent="0.3">
      <c r="P516" s="6"/>
      <c r="Q516" s="6"/>
      <c r="R516" s="6"/>
    </row>
    <row r="517" spans="16:18" x14ac:dyDescent="0.3">
      <c r="P517" s="6"/>
      <c r="Q517" s="6"/>
      <c r="R517" s="6"/>
    </row>
    <row r="518" spans="16:18" x14ac:dyDescent="0.3">
      <c r="P518" s="6"/>
      <c r="Q518" s="6"/>
      <c r="R518" s="6"/>
    </row>
    <row r="519" spans="16:18" x14ac:dyDescent="0.3">
      <c r="P519" s="6"/>
      <c r="Q519" s="6"/>
      <c r="R519" s="6"/>
    </row>
    <row r="520" spans="16:18" x14ac:dyDescent="0.3">
      <c r="P520" s="6"/>
      <c r="Q520" s="6"/>
      <c r="R520" s="6"/>
    </row>
    <row r="521" spans="16:18" x14ac:dyDescent="0.3">
      <c r="P521" s="6"/>
      <c r="Q521" s="6"/>
      <c r="R521" s="6"/>
    </row>
    <row r="522" spans="16:18" x14ac:dyDescent="0.3">
      <c r="P522" s="6"/>
      <c r="Q522" s="6"/>
      <c r="R522" s="6"/>
    </row>
    <row r="523" spans="16:18" x14ac:dyDescent="0.3">
      <c r="P523" s="6"/>
      <c r="Q523" s="6"/>
      <c r="R523" s="6"/>
    </row>
    <row r="524" spans="16:18" x14ac:dyDescent="0.3">
      <c r="P524" s="6"/>
      <c r="Q524" s="6"/>
      <c r="R524" s="6"/>
    </row>
    <row r="525" spans="16:18" x14ac:dyDescent="0.3">
      <c r="P525" s="6"/>
      <c r="Q525" s="6"/>
      <c r="R525" s="6"/>
    </row>
    <row r="526" spans="16:18" x14ac:dyDescent="0.3">
      <c r="P526" s="6"/>
      <c r="Q526" s="6"/>
      <c r="R526" s="6"/>
    </row>
    <row r="527" spans="16:18" x14ac:dyDescent="0.3">
      <c r="P527" s="6"/>
      <c r="Q527" s="6"/>
      <c r="R527" s="6"/>
    </row>
    <row r="528" spans="16:18" x14ac:dyDescent="0.3">
      <c r="P528" s="6"/>
      <c r="Q528" s="6"/>
      <c r="R528" s="6"/>
    </row>
    <row r="529" spans="16:18" x14ac:dyDescent="0.3">
      <c r="P529" s="6"/>
      <c r="Q529" s="6"/>
      <c r="R529" s="6"/>
    </row>
    <row r="530" spans="16:18" x14ac:dyDescent="0.3">
      <c r="P530" s="6"/>
      <c r="Q530" s="6"/>
      <c r="R530" s="6"/>
    </row>
    <row r="531" spans="16:18" x14ac:dyDescent="0.3">
      <c r="P531" s="6"/>
      <c r="Q531" s="6"/>
      <c r="R531" s="6"/>
    </row>
    <row r="532" spans="16:18" x14ac:dyDescent="0.3">
      <c r="P532" s="6"/>
      <c r="Q532" s="6"/>
      <c r="R532" s="6"/>
    </row>
    <row r="533" spans="16:18" x14ac:dyDescent="0.3">
      <c r="P533" s="6"/>
      <c r="Q533" s="6"/>
      <c r="R533" s="6"/>
    </row>
    <row r="534" spans="16:18" x14ac:dyDescent="0.3">
      <c r="P534" s="6"/>
      <c r="Q534" s="6"/>
      <c r="R534" s="6"/>
    </row>
    <row r="535" spans="16:18" x14ac:dyDescent="0.3">
      <c r="P535" s="6"/>
      <c r="Q535" s="6"/>
      <c r="R535" s="6"/>
    </row>
    <row r="536" spans="16:18" x14ac:dyDescent="0.3">
      <c r="P536" s="6"/>
      <c r="Q536" s="6"/>
      <c r="R536" s="6"/>
    </row>
    <row r="537" spans="16:18" x14ac:dyDescent="0.3">
      <c r="P537" s="6"/>
      <c r="Q537" s="6"/>
      <c r="R537" s="6"/>
    </row>
    <row r="538" spans="16:18" x14ac:dyDescent="0.3">
      <c r="P538" s="6"/>
      <c r="Q538" s="6"/>
      <c r="R538" s="6"/>
    </row>
    <row r="539" spans="16:18" x14ac:dyDescent="0.3">
      <c r="P539" s="6"/>
      <c r="Q539" s="6"/>
      <c r="R539" s="6"/>
    </row>
    <row r="540" spans="16:18" x14ac:dyDescent="0.3">
      <c r="P540" s="6"/>
      <c r="Q540" s="6"/>
      <c r="R540" s="6"/>
    </row>
    <row r="541" spans="16:18" x14ac:dyDescent="0.3">
      <c r="P541" s="6"/>
      <c r="Q541" s="6"/>
      <c r="R541" s="6"/>
    </row>
    <row r="542" spans="16:18" x14ac:dyDescent="0.3">
      <c r="P542" s="6"/>
      <c r="Q542" s="6"/>
      <c r="R542" s="6"/>
    </row>
    <row r="543" spans="16:18" x14ac:dyDescent="0.3">
      <c r="P543" s="6"/>
      <c r="Q543" s="6"/>
      <c r="R543" s="6"/>
    </row>
    <row r="544" spans="16:18" x14ac:dyDescent="0.3">
      <c r="P544" s="6"/>
      <c r="Q544" s="6"/>
      <c r="R544" s="6"/>
    </row>
    <row r="545" spans="16:18" x14ac:dyDescent="0.3">
      <c r="P545" s="6"/>
      <c r="Q545" s="6"/>
      <c r="R545" s="6"/>
    </row>
    <row r="546" spans="16:18" x14ac:dyDescent="0.3">
      <c r="P546" s="6"/>
      <c r="Q546" s="6"/>
      <c r="R546" s="6"/>
    </row>
    <row r="547" spans="16:18" x14ac:dyDescent="0.3">
      <c r="P547" s="6"/>
      <c r="Q547" s="6"/>
      <c r="R547" s="6"/>
    </row>
    <row r="548" spans="16:18" x14ac:dyDescent="0.3">
      <c r="P548" s="6"/>
      <c r="Q548" s="6"/>
      <c r="R548" s="6"/>
    </row>
    <row r="549" spans="16:18" x14ac:dyDescent="0.3">
      <c r="P549" s="6"/>
      <c r="Q549" s="6"/>
      <c r="R549" s="6"/>
    </row>
    <row r="550" spans="16:18" x14ac:dyDescent="0.3">
      <c r="P550" s="6"/>
      <c r="Q550" s="6"/>
      <c r="R550" s="6"/>
    </row>
    <row r="551" spans="16:18" x14ac:dyDescent="0.3">
      <c r="P551" s="6"/>
      <c r="Q551" s="6"/>
      <c r="R551" s="6"/>
    </row>
    <row r="552" spans="16:18" x14ac:dyDescent="0.3">
      <c r="P552" s="6"/>
      <c r="Q552" s="6"/>
      <c r="R552" s="6"/>
    </row>
    <row r="553" spans="16:18" x14ac:dyDescent="0.3">
      <c r="P553" s="6"/>
      <c r="Q553" s="6"/>
      <c r="R553" s="6"/>
    </row>
    <row r="554" spans="16:18" x14ac:dyDescent="0.3">
      <c r="P554" s="6"/>
      <c r="Q554" s="6"/>
      <c r="R554" s="6"/>
    </row>
    <row r="555" spans="16:18" x14ac:dyDescent="0.3">
      <c r="P555" s="6"/>
      <c r="Q555" s="6"/>
      <c r="R555" s="6"/>
    </row>
    <row r="556" spans="16:18" x14ac:dyDescent="0.3">
      <c r="P556" s="6"/>
      <c r="Q556" s="6"/>
      <c r="R556" s="6"/>
    </row>
    <row r="557" spans="16:18" x14ac:dyDescent="0.3">
      <c r="P557" s="6"/>
      <c r="Q557" s="6"/>
      <c r="R557" s="6"/>
    </row>
    <row r="558" spans="16:18" x14ac:dyDescent="0.3">
      <c r="P558" s="6"/>
      <c r="Q558" s="6"/>
      <c r="R558" s="6"/>
    </row>
    <row r="559" spans="16:18" x14ac:dyDescent="0.3">
      <c r="P559" s="6"/>
      <c r="Q559" s="6"/>
      <c r="R559" s="6"/>
    </row>
    <row r="560" spans="16:18" x14ac:dyDescent="0.3">
      <c r="P560" s="6"/>
      <c r="Q560" s="6"/>
      <c r="R560" s="6"/>
    </row>
    <row r="561" spans="16:18" x14ac:dyDescent="0.3">
      <c r="P561" s="6"/>
      <c r="Q561" s="6"/>
      <c r="R561" s="6"/>
    </row>
    <row r="562" spans="16:18" x14ac:dyDescent="0.3">
      <c r="P562" s="6"/>
      <c r="Q562" s="6"/>
      <c r="R562" s="6"/>
    </row>
    <row r="563" spans="16:18" x14ac:dyDescent="0.3">
      <c r="P563" s="6"/>
      <c r="Q563" s="6"/>
      <c r="R563" s="6"/>
    </row>
    <row r="564" spans="16:18" x14ac:dyDescent="0.3">
      <c r="P564" s="6"/>
      <c r="Q564" s="6"/>
      <c r="R564" s="6"/>
    </row>
    <row r="565" spans="16:18" x14ac:dyDescent="0.3">
      <c r="P565" s="6"/>
      <c r="Q565" s="6"/>
      <c r="R565" s="6"/>
    </row>
    <row r="566" spans="16:18" x14ac:dyDescent="0.3">
      <c r="P566" s="6"/>
      <c r="Q566" s="6"/>
      <c r="R566" s="6"/>
    </row>
    <row r="567" spans="16:18" x14ac:dyDescent="0.3">
      <c r="P567" s="6"/>
      <c r="Q567" s="6"/>
      <c r="R567" s="6"/>
    </row>
    <row r="568" spans="16:18" x14ac:dyDescent="0.3">
      <c r="P568" s="6"/>
      <c r="Q568" s="6"/>
      <c r="R568" s="6"/>
    </row>
    <row r="569" spans="16:18" x14ac:dyDescent="0.3">
      <c r="P569" s="6"/>
      <c r="Q569" s="6"/>
      <c r="R569" s="6"/>
    </row>
    <row r="570" spans="16:18" x14ac:dyDescent="0.3">
      <c r="P570" s="6"/>
      <c r="Q570" s="6"/>
      <c r="R570" s="6"/>
    </row>
    <row r="571" spans="16:18" x14ac:dyDescent="0.3">
      <c r="P571" s="6"/>
      <c r="Q571" s="6"/>
      <c r="R571" s="6"/>
    </row>
    <row r="572" spans="16:18" x14ac:dyDescent="0.3">
      <c r="P572" s="6"/>
      <c r="Q572" s="6"/>
      <c r="R572" s="6"/>
    </row>
    <row r="573" spans="16:18" x14ac:dyDescent="0.3">
      <c r="P573" s="6"/>
      <c r="Q573" s="6"/>
      <c r="R573" s="6"/>
    </row>
    <row r="574" spans="16:18" x14ac:dyDescent="0.3">
      <c r="P574" s="6"/>
      <c r="Q574" s="6"/>
      <c r="R574" s="6"/>
    </row>
    <row r="575" spans="16:18" x14ac:dyDescent="0.3">
      <c r="P575" s="6"/>
      <c r="Q575" s="6"/>
      <c r="R575" s="6"/>
    </row>
    <row r="576" spans="16:18" x14ac:dyDescent="0.3">
      <c r="P576" s="6"/>
      <c r="Q576" s="6"/>
      <c r="R576" s="6"/>
    </row>
    <row r="577" spans="16:18" x14ac:dyDescent="0.3">
      <c r="P577" s="6"/>
      <c r="Q577" s="6"/>
      <c r="R577" s="6"/>
    </row>
    <row r="578" spans="16:18" x14ac:dyDescent="0.3">
      <c r="P578" s="6"/>
      <c r="Q578" s="6"/>
      <c r="R578" s="6"/>
    </row>
    <row r="579" spans="16:18" x14ac:dyDescent="0.3">
      <c r="P579" s="6"/>
      <c r="Q579" s="6"/>
      <c r="R579" s="6"/>
    </row>
    <row r="580" spans="16:18" x14ac:dyDescent="0.3">
      <c r="P580" s="6"/>
      <c r="Q580" s="6"/>
      <c r="R580" s="6"/>
    </row>
    <row r="581" spans="16:18" x14ac:dyDescent="0.3">
      <c r="P581" s="6"/>
      <c r="Q581" s="6"/>
      <c r="R581" s="6"/>
    </row>
    <row r="582" spans="16:18" x14ac:dyDescent="0.3">
      <c r="P582" s="6"/>
      <c r="Q582" s="6"/>
      <c r="R582" s="6"/>
    </row>
    <row r="583" spans="16:18" x14ac:dyDescent="0.3">
      <c r="P583" s="6"/>
      <c r="Q583" s="6"/>
      <c r="R583" s="6"/>
    </row>
    <row r="584" spans="16:18" x14ac:dyDescent="0.3">
      <c r="P584" s="6"/>
      <c r="Q584" s="6"/>
      <c r="R584" s="6"/>
    </row>
    <row r="585" spans="16:18" x14ac:dyDescent="0.3">
      <c r="P585" s="6"/>
      <c r="Q585" s="6"/>
      <c r="R585" s="6"/>
    </row>
    <row r="586" spans="16:18" x14ac:dyDescent="0.3">
      <c r="P586" s="6"/>
      <c r="Q586" s="6"/>
      <c r="R586" s="6"/>
    </row>
    <row r="587" spans="16:18" x14ac:dyDescent="0.3">
      <c r="P587" s="6"/>
      <c r="Q587" s="6"/>
      <c r="R587" s="6"/>
    </row>
    <row r="588" spans="16:18" x14ac:dyDescent="0.3">
      <c r="P588" s="6"/>
      <c r="Q588" s="6"/>
      <c r="R588" s="6"/>
    </row>
    <row r="589" spans="16:18" x14ac:dyDescent="0.3">
      <c r="P589" s="6"/>
      <c r="Q589" s="6"/>
      <c r="R589" s="6"/>
    </row>
    <row r="590" spans="16:18" x14ac:dyDescent="0.3">
      <c r="P590" s="6"/>
      <c r="Q590" s="6"/>
      <c r="R590" s="6"/>
    </row>
    <row r="591" spans="16:18" x14ac:dyDescent="0.3">
      <c r="P591" s="6"/>
      <c r="Q591" s="6"/>
      <c r="R591" s="6"/>
    </row>
    <row r="592" spans="16:18" x14ac:dyDescent="0.3">
      <c r="P592" s="6"/>
      <c r="Q592" s="6"/>
      <c r="R592" s="6"/>
    </row>
    <row r="593" spans="16:18" x14ac:dyDescent="0.3">
      <c r="P593" s="6"/>
      <c r="Q593" s="6"/>
      <c r="R593" s="6"/>
    </row>
    <row r="594" spans="16:18" x14ac:dyDescent="0.3">
      <c r="P594" s="6"/>
      <c r="Q594" s="6"/>
      <c r="R594" s="6"/>
    </row>
    <row r="595" spans="16:18" x14ac:dyDescent="0.3">
      <c r="P595" s="6"/>
      <c r="Q595" s="6"/>
      <c r="R595" s="6"/>
    </row>
    <row r="596" spans="16:18" x14ac:dyDescent="0.3">
      <c r="P596" s="6"/>
      <c r="Q596" s="6"/>
      <c r="R596" s="6"/>
    </row>
    <row r="597" spans="16:18" x14ac:dyDescent="0.3">
      <c r="P597" s="6"/>
      <c r="Q597" s="6"/>
      <c r="R597" s="6"/>
    </row>
    <row r="598" spans="16:18" x14ac:dyDescent="0.3">
      <c r="P598" s="6"/>
      <c r="Q598" s="6"/>
      <c r="R598" s="6"/>
    </row>
    <row r="599" spans="16:18" x14ac:dyDescent="0.3">
      <c r="P599" s="6"/>
      <c r="Q599" s="6"/>
      <c r="R599" s="6"/>
    </row>
    <row r="600" spans="16:18" x14ac:dyDescent="0.3">
      <c r="P600" s="6"/>
      <c r="Q600" s="6"/>
      <c r="R600" s="6"/>
    </row>
    <row r="601" spans="16:18" x14ac:dyDescent="0.3">
      <c r="P601" s="6"/>
      <c r="Q601" s="6"/>
      <c r="R601" s="6"/>
    </row>
    <row r="602" spans="16:18" x14ac:dyDescent="0.3">
      <c r="P602" s="6"/>
      <c r="Q602" s="6"/>
      <c r="R602" s="6"/>
    </row>
    <row r="603" spans="16:18" x14ac:dyDescent="0.3">
      <c r="P603" s="6"/>
      <c r="Q603" s="6"/>
      <c r="R603" s="6"/>
    </row>
    <row r="604" spans="16:18" x14ac:dyDescent="0.3">
      <c r="P604" s="6"/>
      <c r="Q604" s="6"/>
      <c r="R604" s="6"/>
    </row>
    <row r="605" spans="16:18" x14ac:dyDescent="0.3">
      <c r="P605" s="6"/>
      <c r="Q605" s="6"/>
      <c r="R605" s="6"/>
    </row>
    <row r="606" spans="16:18" x14ac:dyDescent="0.3">
      <c r="P606" s="6"/>
      <c r="Q606" s="6"/>
      <c r="R606" s="6"/>
    </row>
    <row r="607" spans="16:18" x14ac:dyDescent="0.3">
      <c r="P607" s="6"/>
      <c r="Q607" s="6"/>
      <c r="R607" s="6"/>
    </row>
    <row r="608" spans="16:18" x14ac:dyDescent="0.3">
      <c r="P608" s="6"/>
      <c r="Q608" s="6"/>
      <c r="R608" s="6"/>
    </row>
    <row r="609" spans="16:18" x14ac:dyDescent="0.3">
      <c r="P609" s="6"/>
      <c r="Q609" s="6"/>
      <c r="R609" s="6"/>
    </row>
    <row r="610" spans="16:18" x14ac:dyDescent="0.3">
      <c r="P610" s="6"/>
      <c r="Q610" s="6"/>
      <c r="R610" s="6"/>
    </row>
    <row r="611" spans="16:18" x14ac:dyDescent="0.3">
      <c r="P611" s="6"/>
      <c r="Q611" s="6"/>
      <c r="R611" s="6"/>
    </row>
    <row r="612" spans="16:18" x14ac:dyDescent="0.3">
      <c r="P612" s="6"/>
      <c r="Q612" s="6"/>
      <c r="R612" s="6"/>
    </row>
    <row r="613" spans="16:18" x14ac:dyDescent="0.3">
      <c r="P613" s="6"/>
      <c r="Q613" s="6"/>
      <c r="R613" s="6"/>
    </row>
    <row r="614" spans="16:18" x14ac:dyDescent="0.3">
      <c r="P614" s="6"/>
      <c r="Q614" s="6"/>
      <c r="R614" s="6"/>
    </row>
    <row r="615" spans="16:18" x14ac:dyDescent="0.3">
      <c r="P615" s="6"/>
      <c r="Q615" s="6"/>
      <c r="R615" s="6"/>
    </row>
    <row r="616" spans="16:18" x14ac:dyDescent="0.3">
      <c r="P616" s="6"/>
      <c r="Q616" s="6"/>
      <c r="R616" s="6"/>
    </row>
    <row r="617" spans="16:18" x14ac:dyDescent="0.3">
      <c r="P617" s="6"/>
      <c r="Q617" s="6"/>
      <c r="R617" s="6"/>
    </row>
    <row r="618" spans="16:18" x14ac:dyDescent="0.3">
      <c r="P618" s="6"/>
      <c r="Q618" s="6"/>
      <c r="R618" s="6"/>
    </row>
    <row r="619" spans="16:18" x14ac:dyDescent="0.3">
      <c r="P619" s="6"/>
      <c r="Q619" s="6"/>
      <c r="R619" s="6"/>
    </row>
    <row r="620" spans="16:18" x14ac:dyDescent="0.3">
      <c r="P620" s="6"/>
      <c r="Q620" s="6"/>
      <c r="R620" s="6"/>
    </row>
    <row r="621" spans="16:18" x14ac:dyDescent="0.3">
      <c r="P621" s="6"/>
      <c r="Q621" s="6"/>
      <c r="R621" s="6"/>
    </row>
    <row r="622" spans="16:18" x14ac:dyDescent="0.3">
      <c r="P622" s="6"/>
      <c r="Q622" s="6"/>
      <c r="R622" s="6"/>
    </row>
    <row r="623" spans="16:18" x14ac:dyDescent="0.3">
      <c r="P623" s="6"/>
      <c r="Q623" s="6"/>
      <c r="R623" s="6"/>
    </row>
    <row r="624" spans="16:18" x14ac:dyDescent="0.3">
      <c r="P624" s="6"/>
      <c r="Q624" s="6"/>
      <c r="R624" s="6"/>
    </row>
    <row r="625" spans="16:18" x14ac:dyDescent="0.3">
      <c r="P625" s="6"/>
      <c r="Q625" s="6"/>
      <c r="R625" s="6"/>
    </row>
    <row r="626" spans="16:18" x14ac:dyDescent="0.3">
      <c r="P626" s="6"/>
      <c r="Q626" s="6"/>
      <c r="R626" s="6"/>
    </row>
    <row r="627" spans="16:18" x14ac:dyDescent="0.3">
      <c r="P627" s="6"/>
      <c r="Q627" s="6"/>
      <c r="R627" s="6"/>
    </row>
    <row r="628" spans="16:18" x14ac:dyDescent="0.3">
      <c r="P628" s="6"/>
      <c r="Q628" s="6"/>
      <c r="R628" s="6"/>
    </row>
    <row r="629" spans="16:18" x14ac:dyDescent="0.3">
      <c r="P629" s="6"/>
      <c r="Q629" s="6"/>
      <c r="R629" s="6"/>
    </row>
    <row r="630" spans="16:18" x14ac:dyDescent="0.3">
      <c r="P630" s="6"/>
      <c r="Q630" s="6"/>
      <c r="R630" s="6"/>
    </row>
    <row r="631" spans="16:18" x14ac:dyDescent="0.3">
      <c r="P631" s="6"/>
      <c r="Q631" s="6"/>
      <c r="R631" s="6"/>
    </row>
    <row r="632" spans="16:18" x14ac:dyDescent="0.3">
      <c r="P632" s="6"/>
      <c r="Q632" s="6"/>
      <c r="R632" s="6"/>
    </row>
    <row r="633" spans="16:18" x14ac:dyDescent="0.3">
      <c r="P633" s="6"/>
      <c r="Q633" s="6"/>
      <c r="R633" s="6"/>
    </row>
    <row r="634" spans="16:18" x14ac:dyDescent="0.3">
      <c r="P634" s="6"/>
      <c r="Q634" s="6"/>
      <c r="R634" s="6"/>
    </row>
    <row r="635" spans="16:18" x14ac:dyDescent="0.3">
      <c r="P635" s="6"/>
      <c r="Q635" s="6"/>
      <c r="R635" s="6"/>
    </row>
    <row r="636" spans="16:18" x14ac:dyDescent="0.3">
      <c r="P636" s="6"/>
      <c r="Q636" s="6"/>
      <c r="R636" s="6"/>
    </row>
    <row r="637" spans="16:18" x14ac:dyDescent="0.3">
      <c r="P637" s="6"/>
      <c r="Q637" s="6"/>
      <c r="R637" s="6"/>
    </row>
    <row r="638" spans="16:18" x14ac:dyDescent="0.3">
      <c r="P638" s="6"/>
      <c r="Q638" s="6"/>
      <c r="R638" s="6"/>
    </row>
    <row r="639" spans="16:18" x14ac:dyDescent="0.3">
      <c r="P639" s="6"/>
      <c r="Q639" s="6"/>
      <c r="R639" s="6"/>
    </row>
    <row r="640" spans="16:18" x14ac:dyDescent="0.3">
      <c r="P640" s="6"/>
      <c r="Q640" s="6"/>
      <c r="R640" s="6"/>
    </row>
    <row r="641" spans="16:18" x14ac:dyDescent="0.3">
      <c r="P641" s="6"/>
      <c r="Q641" s="6"/>
      <c r="R641" s="6"/>
    </row>
    <row r="642" spans="16:18" x14ac:dyDescent="0.3">
      <c r="P642" s="6"/>
      <c r="Q642" s="6"/>
      <c r="R642" s="6"/>
    </row>
    <row r="643" spans="16:18" x14ac:dyDescent="0.3">
      <c r="P643" s="6"/>
      <c r="Q643" s="6"/>
      <c r="R643" s="6"/>
    </row>
    <row r="644" spans="16:18" x14ac:dyDescent="0.3">
      <c r="P644" s="6"/>
      <c r="Q644" s="6"/>
      <c r="R644" s="6"/>
    </row>
    <row r="645" spans="16:18" x14ac:dyDescent="0.3">
      <c r="P645" s="6"/>
      <c r="Q645" s="6"/>
      <c r="R645" s="6"/>
    </row>
    <row r="646" spans="16:18" x14ac:dyDescent="0.3">
      <c r="P646" s="6"/>
      <c r="Q646" s="6"/>
      <c r="R646" s="6"/>
    </row>
    <row r="647" spans="16:18" x14ac:dyDescent="0.3">
      <c r="P647" s="6"/>
      <c r="Q647" s="6"/>
      <c r="R647" s="6"/>
    </row>
    <row r="648" spans="16:18" x14ac:dyDescent="0.3">
      <c r="P648" s="6"/>
      <c r="Q648" s="6"/>
      <c r="R648" s="6"/>
    </row>
    <row r="649" spans="16:18" x14ac:dyDescent="0.3">
      <c r="P649" s="6"/>
      <c r="Q649" s="6"/>
      <c r="R649" s="6"/>
    </row>
    <row r="650" spans="16:18" x14ac:dyDescent="0.3">
      <c r="P650" s="6"/>
      <c r="Q650" s="6"/>
      <c r="R650" s="6"/>
    </row>
    <row r="651" spans="16:18" x14ac:dyDescent="0.3">
      <c r="P651" s="6"/>
      <c r="Q651" s="6"/>
      <c r="R651" s="6"/>
    </row>
    <row r="652" spans="16:18" x14ac:dyDescent="0.3">
      <c r="P652" s="6"/>
      <c r="Q652" s="6"/>
      <c r="R652" s="6"/>
    </row>
    <row r="653" spans="16:18" x14ac:dyDescent="0.3">
      <c r="P653" s="6"/>
      <c r="Q653" s="6"/>
      <c r="R653" s="6"/>
    </row>
    <row r="654" spans="16:18" x14ac:dyDescent="0.3">
      <c r="P654" s="6"/>
      <c r="Q654" s="6"/>
      <c r="R654" s="6"/>
    </row>
    <row r="655" spans="16:18" x14ac:dyDescent="0.3">
      <c r="P655" s="6"/>
      <c r="Q655" s="6"/>
      <c r="R655" s="6"/>
    </row>
    <row r="656" spans="16:18" x14ac:dyDescent="0.3">
      <c r="P656" s="6"/>
      <c r="Q656" s="6"/>
      <c r="R656" s="6"/>
    </row>
    <row r="657" spans="16:18" x14ac:dyDescent="0.3">
      <c r="P657" s="6"/>
      <c r="Q657" s="6"/>
      <c r="R657" s="6"/>
    </row>
    <row r="658" spans="16:18" x14ac:dyDescent="0.3">
      <c r="P658" s="6"/>
      <c r="Q658" s="6"/>
      <c r="R658" s="6"/>
    </row>
    <row r="659" spans="16:18" x14ac:dyDescent="0.3">
      <c r="P659" s="6"/>
      <c r="Q659" s="6"/>
      <c r="R659" s="6"/>
    </row>
    <row r="660" spans="16:18" x14ac:dyDescent="0.3">
      <c r="P660" s="6"/>
      <c r="Q660" s="6"/>
      <c r="R660" s="6"/>
    </row>
    <row r="661" spans="16:18" x14ac:dyDescent="0.3">
      <c r="P661" s="6"/>
      <c r="Q661" s="6"/>
      <c r="R661" s="6"/>
    </row>
    <row r="662" spans="16:18" x14ac:dyDescent="0.3">
      <c r="P662" s="6"/>
      <c r="Q662" s="6"/>
      <c r="R662" s="6"/>
    </row>
    <row r="663" spans="16:18" x14ac:dyDescent="0.3">
      <c r="P663" s="6"/>
      <c r="Q663" s="6"/>
      <c r="R663" s="6"/>
    </row>
    <row r="664" spans="16:18" x14ac:dyDescent="0.3">
      <c r="P664" s="6"/>
      <c r="Q664" s="6"/>
      <c r="R664" s="6"/>
    </row>
    <row r="665" spans="16:18" x14ac:dyDescent="0.3">
      <c r="P665" s="6"/>
      <c r="Q665" s="6"/>
      <c r="R665" s="6"/>
    </row>
    <row r="666" spans="16:18" x14ac:dyDescent="0.3">
      <c r="P666" s="6"/>
      <c r="Q666" s="6"/>
      <c r="R666" s="6"/>
    </row>
    <row r="667" spans="16:18" x14ac:dyDescent="0.3">
      <c r="P667" s="6"/>
      <c r="Q667" s="6"/>
      <c r="R667" s="6"/>
    </row>
    <row r="668" spans="16:18" x14ac:dyDescent="0.3">
      <c r="P668" s="6"/>
      <c r="Q668" s="6"/>
      <c r="R668" s="6"/>
    </row>
    <row r="669" spans="16:18" x14ac:dyDescent="0.3">
      <c r="P669" s="6"/>
      <c r="Q669" s="6"/>
      <c r="R669" s="6"/>
    </row>
    <row r="670" spans="16:18" x14ac:dyDescent="0.3">
      <c r="P670" s="6"/>
      <c r="Q670" s="6"/>
      <c r="R670" s="6"/>
    </row>
    <row r="671" spans="16:18" x14ac:dyDescent="0.3">
      <c r="P671" s="6"/>
      <c r="Q671" s="6"/>
      <c r="R671" s="6"/>
    </row>
    <row r="672" spans="16:18" x14ac:dyDescent="0.3">
      <c r="P672" s="6"/>
      <c r="Q672" s="6"/>
      <c r="R672" s="6"/>
    </row>
    <row r="673" spans="16:18" x14ac:dyDescent="0.3">
      <c r="P673" s="6"/>
      <c r="Q673" s="6"/>
      <c r="R673" s="6"/>
    </row>
    <row r="674" spans="16:18" x14ac:dyDescent="0.3">
      <c r="P674" s="6"/>
      <c r="Q674" s="6"/>
      <c r="R674" s="6"/>
    </row>
    <row r="675" spans="16:18" x14ac:dyDescent="0.3">
      <c r="P675" s="6"/>
      <c r="Q675" s="6"/>
      <c r="R675" s="6"/>
    </row>
    <row r="676" spans="16:18" x14ac:dyDescent="0.3">
      <c r="P676" s="6"/>
      <c r="Q676" s="6"/>
      <c r="R676" s="6"/>
    </row>
    <row r="677" spans="16:18" x14ac:dyDescent="0.3">
      <c r="P677" s="6"/>
      <c r="Q677" s="6"/>
      <c r="R677" s="6"/>
    </row>
    <row r="678" spans="16:18" x14ac:dyDescent="0.3">
      <c r="P678" s="6"/>
      <c r="Q678" s="6"/>
      <c r="R678" s="6"/>
    </row>
    <row r="679" spans="16:18" x14ac:dyDescent="0.3">
      <c r="P679" s="6"/>
      <c r="Q679" s="6"/>
      <c r="R679" s="6"/>
    </row>
    <row r="680" spans="16:18" x14ac:dyDescent="0.3">
      <c r="P680" s="6"/>
      <c r="Q680" s="6"/>
      <c r="R680" s="6"/>
    </row>
    <row r="681" spans="16:18" x14ac:dyDescent="0.3">
      <c r="P681" s="6"/>
      <c r="Q681" s="6"/>
      <c r="R681" s="6"/>
    </row>
    <row r="682" spans="16:18" x14ac:dyDescent="0.3">
      <c r="P682" s="6"/>
      <c r="Q682" s="6"/>
      <c r="R682" s="6"/>
    </row>
    <row r="683" spans="16:18" x14ac:dyDescent="0.3">
      <c r="P683" s="6"/>
      <c r="Q683" s="6"/>
      <c r="R683" s="6"/>
    </row>
    <row r="684" spans="16:18" x14ac:dyDescent="0.3">
      <c r="P684" s="6"/>
      <c r="Q684" s="6"/>
      <c r="R684" s="6"/>
    </row>
    <row r="685" spans="16:18" x14ac:dyDescent="0.3">
      <c r="P685" s="6"/>
      <c r="Q685" s="6"/>
      <c r="R685" s="6"/>
    </row>
    <row r="686" spans="16:18" x14ac:dyDescent="0.3">
      <c r="P686" s="6"/>
      <c r="Q686" s="6"/>
      <c r="R686" s="6"/>
    </row>
    <row r="687" spans="16:18" x14ac:dyDescent="0.3">
      <c r="P687" s="6"/>
      <c r="Q687" s="6"/>
      <c r="R687" s="6"/>
    </row>
    <row r="688" spans="16:18" x14ac:dyDescent="0.3">
      <c r="P688" s="6"/>
      <c r="Q688" s="6"/>
      <c r="R688" s="6"/>
    </row>
    <row r="689" spans="16:18" x14ac:dyDescent="0.3">
      <c r="P689" s="6"/>
      <c r="Q689" s="6"/>
      <c r="R689" s="6"/>
    </row>
    <row r="690" spans="16:18" x14ac:dyDescent="0.3">
      <c r="P690" s="6"/>
      <c r="Q690" s="6"/>
      <c r="R690" s="6"/>
    </row>
    <row r="691" spans="16:18" x14ac:dyDescent="0.3">
      <c r="P691" s="6"/>
      <c r="Q691" s="6"/>
      <c r="R691" s="6"/>
    </row>
    <row r="692" spans="16:18" x14ac:dyDescent="0.3">
      <c r="P692" s="6"/>
      <c r="Q692" s="6"/>
      <c r="R692" s="6"/>
    </row>
    <row r="693" spans="16:18" x14ac:dyDescent="0.3">
      <c r="P693" s="6"/>
      <c r="Q693" s="6"/>
      <c r="R693" s="6"/>
    </row>
    <row r="694" spans="16:18" x14ac:dyDescent="0.3">
      <c r="P694" s="6"/>
      <c r="Q694" s="6"/>
      <c r="R694" s="6"/>
    </row>
    <row r="695" spans="16:18" x14ac:dyDescent="0.3">
      <c r="P695" s="6"/>
      <c r="Q695" s="6"/>
      <c r="R695" s="6"/>
    </row>
    <row r="696" spans="16:18" x14ac:dyDescent="0.3">
      <c r="P696" s="6"/>
      <c r="Q696" s="6"/>
      <c r="R696" s="6"/>
    </row>
    <row r="697" spans="16:18" x14ac:dyDescent="0.3">
      <c r="P697" s="6"/>
      <c r="Q697" s="6"/>
      <c r="R697" s="6"/>
    </row>
    <row r="698" spans="16:18" x14ac:dyDescent="0.3">
      <c r="P698" s="6"/>
      <c r="Q698" s="6"/>
      <c r="R698" s="6"/>
    </row>
    <row r="699" spans="16:18" x14ac:dyDescent="0.3">
      <c r="P699" s="6"/>
      <c r="Q699" s="6"/>
      <c r="R699" s="6"/>
    </row>
    <row r="700" spans="16:18" x14ac:dyDescent="0.3">
      <c r="P700" s="6"/>
      <c r="Q700" s="6"/>
      <c r="R700" s="6"/>
    </row>
    <row r="701" spans="16:18" x14ac:dyDescent="0.3">
      <c r="P701" s="6"/>
      <c r="Q701" s="6"/>
      <c r="R701" s="6"/>
    </row>
    <row r="702" spans="16:18" x14ac:dyDescent="0.3">
      <c r="P702" s="6"/>
      <c r="Q702" s="6"/>
      <c r="R702" s="6"/>
    </row>
    <row r="703" spans="16:18" x14ac:dyDescent="0.3">
      <c r="P703" s="6"/>
      <c r="Q703" s="6"/>
      <c r="R703" s="6"/>
    </row>
    <row r="704" spans="16:18" x14ac:dyDescent="0.3">
      <c r="P704" s="6"/>
      <c r="Q704" s="6"/>
      <c r="R704" s="6"/>
    </row>
    <row r="705" spans="16:18" x14ac:dyDescent="0.3">
      <c r="P705" s="6"/>
      <c r="Q705" s="6"/>
      <c r="R705" s="6"/>
    </row>
    <row r="706" spans="16:18" x14ac:dyDescent="0.3">
      <c r="P706" s="6"/>
      <c r="Q706" s="6"/>
      <c r="R706" s="6"/>
    </row>
    <row r="707" spans="16:18" x14ac:dyDescent="0.3">
      <c r="P707" s="6"/>
      <c r="Q707" s="6"/>
      <c r="R707" s="6"/>
    </row>
    <row r="708" spans="16:18" x14ac:dyDescent="0.3">
      <c r="P708" s="6"/>
      <c r="Q708" s="6"/>
      <c r="R708" s="6"/>
    </row>
    <row r="709" spans="16:18" x14ac:dyDescent="0.3">
      <c r="P709" s="6"/>
      <c r="Q709" s="6"/>
      <c r="R709" s="6"/>
    </row>
    <row r="710" spans="16:18" x14ac:dyDescent="0.3">
      <c r="P710" s="6"/>
      <c r="Q710" s="6"/>
      <c r="R710" s="6"/>
    </row>
    <row r="711" spans="16:18" x14ac:dyDescent="0.3">
      <c r="P711" s="6"/>
      <c r="Q711" s="6"/>
      <c r="R711" s="6"/>
    </row>
    <row r="712" spans="16:18" x14ac:dyDescent="0.3">
      <c r="P712" s="6"/>
      <c r="Q712" s="6"/>
      <c r="R712" s="6"/>
    </row>
    <row r="713" spans="16:18" x14ac:dyDescent="0.3">
      <c r="P713" s="6"/>
      <c r="Q713" s="6"/>
      <c r="R713" s="6"/>
    </row>
    <row r="714" spans="16:18" x14ac:dyDescent="0.3">
      <c r="P714" s="6"/>
      <c r="Q714" s="6"/>
      <c r="R714" s="6"/>
    </row>
    <row r="715" spans="16:18" x14ac:dyDescent="0.3">
      <c r="P715" s="6"/>
      <c r="Q715" s="6"/>
      <c r="R715" s="6"/>
    </row>
    <row r="716" spans="16:18" x14ac:dyDescent="0.3">
      <c r="P716" s="6"/>
      <c r="Q716" s="6"/>
      <c r="R716" s="6"/>
    </row>
    <row r="717" spans="16:18" x14ac:dyDescent="0.3">
      <c r="P717" s="6"/>
      <c r="Q717" s="6"/>
      <c r="R717" s="6"/>
    </row>
    <row r="718" spans="16:18" x14ac:dyDescent="0.3">
      <c r="P718" s="6"/>
      <c r="Q718" s="6"/>
      <c r="R718" s="6"/>
    </row>
    <row r="719" spans="16:18" x14ac:dyDescent="0.3">
      <c r="P719" s="6"/>
      <c r="Q719" s="6"/>
      <c r="R719" s="6"/>
    </row>
    <row r="720" spans="16:18" x14ac:dyDescent="0.3">
      <c r="P720" s="6"/>
      <c r="Q720" s="6"/>
      <c r="R720" s="6"/>
    </row>
    <row r="721" spans="16:18" x14ac:dyDescent="0.3">
      <c r="P721" s="6"/>
      <c r="Q721" s="6"/>
      <c r="R721" s="6"/>
    </row>
    <row r="722" spans="16:18" x14ac:dyDescent="0.3">
      <c r="P722" s="6"/>
      <c r="Q722" s="6"/>
      <c r="R722" s="6"/>
    </row>
    <row r="723" spans="16:18" x14ac:dyDescent="0.3">
      <c r="P723" s="6"/>
      <c r="Q723" s="6"/>
      <c r="R723" s="6"/>
    </row>
    <row r="724" spans="16:18" x14ac:dyDescent="0.3">
      <c r="P724" s="6"/>
      <c r="Q724" s="6"/>
      <c r="R724" s="6"/>
    </row>
    <row r="725" spans="16:18" x14ac:dyDescent="0.3">
      <c r="P725" s="6"/>
      <c r="Q725" s="6"/>
      <c r="R725" s="6"/>
    </row>
    <row r="726" spans="16:18" x14ac:dyDescent="0.3">
      <c r="P726" s="6"/>
      <c r="Q726" s="6"/>
      <c r="R726" s="6"/>
    </row>
    <row r="727" spans="16:18" x14ac:dyDescent="0.3">
      <c r="P727" s="6"/>
      <c r="Q727" s="6"/>
      <c r="R727" s="6"/>
    </row>
    <row r="728" spans="16:18" x14ac:dyDescent="0.3">
      <c r="P728" s="6"/>
      <c r="Q728" s="6"/>
      <c r="R728" s="6"/>
    </row>
    <row r="729" spans="16:18" x14ac:dyDescent="0.3">
      <c r="P729" s="6"/>
      <c r="Q729" s="6"/>
      <c r="R729" s="6"/>
    </row>
    <row r="730" spans="16:18" x14ac:dyDescent="0.3">
      <c r="P730" s="6"/>
      <c r="Q730" s="6"/>
      <c r="R730" s="6"/>
    </row>
    <row r="731" spans="16:18" x14ac:dyDescent="0.3">
      <c r="P731" s="6"/>
      <c r="Q731" s="6"/>
      <c r="R731" s="6"/>
    </row>
    <row r="732" spans="16:18" x14ac:dyDescent="0.3">
      <c r="P732" s="6"/>
      <c r="Q732" s="6"/>
      <c r="R732" s="6"/>
    </row>
    <row r="733" spans="16:18" x14ac:dyDescent="0.3">
      <c r="P733" s="6"/>
      <c r="Q733" s="6"/>
      <c r="R733" s="6"/>
    </row>
    <row r="734" spans="16:18" x14ac:dyDescent="0.3">
      <c r="P734" s="6"/>
      <c r="Q734" s="6"/>
      <c r="R734" s="6"/>
    </row>
    <row r="735" spans="16:18" x14ac:dyDescent="0.3">
      <c r="P735" s="6"/>
      <c r="Q735" s="6"/>
      <c r="R735" s="6"/>
    </row>
    <row r="736" spans="16:18" x14ac:dyDescent="0.3">
      <c r="P736" s="6"/>
      <c r="Q736" s="6"/>
      <c r="R736" s="6"/>
    </row>
    <row r="737" spans="16:18" x14ac:dyDescent="0.3">
      <c r="P737" s="6"/>
      <c r="Q737" s="6"/>
      <c r="R737" s="6"/>
    </row>
    <row r="738" spans="16:18" x14ac:dyDescent="0.3">
      <c r="P738" s="6"/>
      <c r="Q738" s="6"/>
      <c r="R738" s="6"/>
    </row>
    <row r="739" spans="16:18" x14ac:dyDescent="0.3">
      <c r="P739" s="6"/>
      <c r="Q739" s="6"/>
      <c r="R739" s="6"/>
    </row>
    <row r="740" spans="16:18" x14ac:dyDescent="0.3">
      <c r="P740" s="6"/>
      <c r="Q740" s="6"/>
      <c r="R740" s="6"/>
    </row>
    <row r="741" spans="16:18" x14ac:dyDescent="0.3">
      <c r="P741" s="6"/>
      <c r="Q741" s="6"/>
      <c r="R741" s="6"/>
    </row>
    <row r="742" spans="16:18" x14ac:dyDescent="0.3">
      <c r="P742" s="6"/>
      <c r="Q742" s="6"/>
      <c r="R742" s="6"/>
    </row>
    <row r="743" spans="16:18" x14ac:dyDescent="0.3">
      <c r="P743" s="6"/>
      <c r="Q743" s="6"/>
      <c r="R743" s="6"/>
    </row>
    <row r="744" spans="16:18" x14ac:dyDescent="0.3">
      <c r="P744" s="6"/>
      <c r="Q744" s="6"/>
      <c r="R744" s="6"/>
    </row>
    <row r="745" spans="16:18" x14ac:dyDescent="0.3">
      <c r="P745" s="6"/>
      <c r="Q745" s="6"/>
      <c r="R745" s="6"/>
    </row>
    <row r="746" spans="16:18" x14ac:dyDescent="0.3">
      <c r="P746" s="6"/>
      <c r="Q746" s="6"/>
      <c r="R746" s="6"/>
    </row>
    <row r="747" spans="16:18" x14ac:dyDescent="0.3">
      <c r="P747" s="6"/>
      <c r="Q747" s="6"/>
      <c r="R747" s="6"/>
    </row>
    <row r="748" spans="16:18" x14ac:dyDescent="0.3">
      <c r="P748" s="6"/>
      <c r="Q748" s="6"/>
      <c r="R748" s="6"/>
    </row>
    <row r="749" spans="16:18" x14ac:dyDescent="0.3">
      <c r="P749" s="6"/>
      <c r="Q749" s="6"/>
      <c r="R749" s="6"/>
    </row>
    <row r="750" spans="16:18" x14ac:dyDescent="0.3">
      <c r="P750" s="6"/>
      <c r="Q750" s="6"/>
      <c r="R750" s="6"/>
    </row>
    <row r="751" spans="16:18" x14ac:dyDescent="0.3">
      <c r="P751" s="6"/>
      <c r="Q751" s="6"/>
      <c r="R751" s="6"/>
    </row>
    <row r="752" spans="16:18" x14ac:dyDescent="0.3">
      <c r="P752" s="6"/>
      <c r="Q752" s="6"/>
      <c r="R752" s="6"/>
    </row>
    <row r="753" spans="16:18" x14ac:dyDescent="0.3">
      <c r="P753" s="6"/>
      <c r="Q753" s="6"/>
      <c r="R753" s="6"/>
    </row>
    <row r="754" spans="16:18" x14ac:dyDescent="0.3">
      <c r="P754" s="6"/>
      <c r="Q754" s="6"/>
      <c r="R754" s="6"/>
    </row>
    <row r="755" spans="16:18" x14ac:dyDescent="0.3">
      <c r="P755" s="6"/>
      <c r="Q755" s="6"/>
      <c r="R755" s="6"/>
    </row>
    <row r="756" spans="16:18" x14ac:dyDescent="0.3">
      <c r="P756" s="6"/>
      <c r="Q756" s="6"/>
      <c r="R756" s="6"/>
    </row>
    <row r="757" spans="16:18" x14ac:dyDescent="0.3">
      <c r="P757" s="6"/>
      <c r="Q757" s="6"/>
      <c r="R757" s="6"/>
    </row>
    <row r="758" spans="16:18" x14ac:dyDescent="0.3">
      <c r="P758" s="6"/>
      <c r="Q758" s="6"/>
      <c r="R758" s="6"/>
    </row>
    <row r="759" spans="16:18" x14ac:dyDescent="0.3">
      <c r="P759" s="6"/>
      <c r="Q759" s="6"/>
      <c r="R759" s="6"/>
    </row>
    <row r="760" spans="16:18" x14ac:dyDescent="0.3">
      <c r="P760" s="6"/>
      <c r="Q760" s="6"/>
      <c r="R760" s="6"/>
    </row>
    <row r="761" spans="16:18" x14ac:dyDescent="0.3">
      <c r="P761" s="6"/>
      <c r="Q761" s="6"/>
      <c r="R761" s="6"/>
    </row>
    <row r="762" spans="16:18" x14ac:dyDescent="0.3">
      <c r="P762" s="6"/>
      <c r="Q762" s="6"/>
      <c r="R762" s="6"/>
    </row>
    <row r="763" spans="16:18" x14ac:dyDescent="0.3">
      <c r="P763" s="6"/>
      <c r="Q763" s="6"/>
      <c r="R763" s="6"/>
    </row>
    <row r="764" spans="16:18" x14ac:dyDescent="0.3">
      <c r="P764" s="6"/>
      <c r="Q764" s="6"/>
      <c r="R764" s="6"/>
    </row>
    <row r="765" spans="16:18" x14ac:dyDescent="0.3">
      <c r="P765" s="6"/>
      <c r="Q765" s="6"/>
      <c r="R765" s="6"/>
    </row>
    <row r="766" spans="16:18" x14ac:dyDescent="0.3">
      <c r="P766" s="6"/>
      <c r="Q766" s="6"/>
      <c r="R766" s="6"/>
    </row>
    <row r="767" spans="16:18" x14ac:dyDescent="0.3">
      <c r="P767" s="6"/>
      <c r="Q767" s="6"/>
      <c r="R767" s="6"/>
    </row>
    <row r="768" spans="16:18" x14ac:dyDescent="0.3">
      <c r="P768" s="6"/>
      <c r="Q768" s="6"/>
      <c r="R768" s="6"/>
    </row>
    <row r="769" spans="16:18" x14ac:dyDescent="0.3">
      <c r="P769" s="6"/>
      <c r="Q769" s="6"/>
      <c r="R769" s="6"/>
    </row>
    <row r="770" spans="16:18" x14ac:dyDescent="0.3">
      <c r="P770" s="6"/>
      <c r="Q770" s="6"/>
      <c r="R770" s="6"/>
    </row>
    <row r="771" spans="16:18" x14ac:dyDescent="0.3">
      <c r="P771" s="6"/>
      <c r="Q771" s="6"/>
      <c r="R771" s="6"/>
    </row>
    <row r="772" spans="16:18" x14ac:dyDescent="0.3">
      <c r="P772" s="6"/>
      <c r="Q772" s="6"/>
      <c r="R772" s="6"/>
    </row>
    <row r="773" spans="16:18" x14ac:dyDescent="0.3">
      <c r="P773" s="6"/>
      <c r="Q773" s="6"/>
      <c r="R773" s="6"/>
    </row>
    <row r="774" spans="16:18" x14ac:dyDescent="0.3">
      <c r="P774" s="6"/>
      <c r="Q774" s="6"/>
      <c r="R774" s="6"/>
    </row>
    <row r="775" spans="16:18" x14ac:dyDescent="0.3">
      <c r="P775" s="6"/>
      <c r="Q775" s="6"/>
      <c r="R775" s="6"/>
    </row>
    <row r="776" spans="16:18" x14ac:dyDescent="0.3">
      <c r="P776" s="6"/>
      <c r="Q776" s="6"/>
      <c r="R776" s="6"/>
    </row>
    <row r="777" spans="16:18" x14ac:dyDescent="0.3">
      <c r="P777" s="6"/>
      <c r="Q777" s="6"/>
      <c r="R777" s="6"/>
    </row>
    <row r="778" spans="16:18" x14ac:dyDescent="0.3">
      <c r="P778" s="6"/>
      <c r="Q778" s="6"/>
      <c r="R778" s="6"/>
    </row>
    <row r="779" spans="16:18" x14ac:dyDescent="0.3">
      <c r="P779" s="6"/>
      <c r="Q779" s="6"/>
      <c r="R779" s="6"/>
    </row>
    <row r="780" spans="16:18" x14ac:dyDescent="0.3">
      <c r="P780" s="6"/>
      <c r="Q780" s="6"/>
      <c r="R780" s="6"/>
    </row>
    <row r="781" spans="16:18" x14ac:dyDescent="0.3">
      <c r="P781" s="6"/>
      <c r="Q781" s="6"/>
      <c r="R781" s="6"/>
    </row>
    <row r="782" spans="16:18" x14ac:dyDescent="0.3">
      <c r="P782" s="6"/>
      <c r="Q782" s="6"/>
      <c r="R782" s="6"/>
    </row>
    <row r="783" spans="16:18" x14ac:dyDescent="0.3">
      <c r="P783" s="6"/>
      <c r="Q783" s="6"/>
      <c r="R783" s="6"/>
    </row>
    <row r="784" spans="16:18" x14ac:dyDescent="0.3">
      <c r="P784" s="6"/>
      <c r="Q784" s="6"/>
      <c r="R784" s="6"/>
    </row>
    <row r="785" spans="16:18" x14ac:dyDescent="0.3">
      <c r="P785" s="6"/>
      <c r="Q785" s="6"/>
      <c r="R785" s="6"/>
    </row>
    <row r="786" spans="16:18" x14ac:dyDescent="0.3">
      <c r="P786" s="6"/>
      <c r="Q786" s="6"/>
      <c r="R786" s="6"/>
    </row>
    <row r="787" spans="16:18" x14ac:dyDescent="0.3">
      <c r="P787" s="6"/>
      <c r="Q787" s="6"/>
      <c r="R787" s="6"/>
    </row>
    <row r="788" spans="16:18" x14ac:dyDescent="0.3">
      <c r="P788" s="6"/>
      <c r="Q788" s="6"/>
      <c r="R788" s="6"/>
    </row>
    <row r="789" spans="16:18" x14ac:dyDescent="0.3">
      <c r="P789" s="6"/>
      <c r="Q789" s="6"/>
      <c r="R789" s="6"/>
    </row>
    <row r="790" spans="16:18" x14ac:dyDescent="0.3">
      <c r="P790" s="6"/>
      <c r="Q790" s="6"/>
      <c r="R790" s="6"/>
    </row>
    <row r="791" spans="16:18" x14ac:dyDescent="0.3">
      <c r="P791" s="6"/>
      <c r="Q791" s="6"/>
      <c r="R791" s="6"/>
    </row>
    <row r="792" spans="16:18" x14ac:dyDescent="0.3">
      <c r="P792" s="6"/>
      <c r="Q792" s="6"/>
      <c r="R792" s="6"/>
    </row>
    <row r="793" spans="16:18" x14ac:dyDescent="0.3">
      <c r="P793" s="6"/>
      <c r="Q793" s="6"/>
      <c r="R793" s="6"/>
    </row>
    <row r="794" spans="16:18" x14ac:dyDescent="0.3">
      <c r="P794" s="6"/>
      <c r="Q794" s="6"/>
      <c r="R794" s="6"/>
    </row>
    <row r="795" spans="16:18" x14ac:dyDescent="0.3">
      <c r="P795" s="6"/>
      <c r="Q795" s="6"/>
      <c r="R795" s="6"/>
    </row>
    <row r="796" spans="16:18" x14ac:dyDescent="0.3">
      <c r="P796" s="6"/>
      <c r="Q796" s="6"/>
      <c r="R796" s="6"/>
    </row>
    <row r="797" spans="16:18" x14ac:dyDescent="0.3">
      <c r="P797" s="6"/>
      <c r="Q797" s="6"/>
      <c r="R797" s="6"/>
    </row>
    <row r="798" spans="16:18" x14ac:dyDescent="0.3">
      <c r="P798" s="6"/>
      <c r="Q798" s="6"/>
      <c r="R798" s="6"/>
    </row>
    <row r="799" spans="16:18" x14ac:dyDescent="0.3">
      <c r="P799" s="6"/>
      <c r="Q799" s="6"/>
      <c r="R799" s="6"/>
    </row>
    <row r="800" spans="16:18" x14ac:dyDescent="0.3">
      <c r="P800" s="6"/>
      <c r="Q800" s="6"/>
      <c r="R800" s="6"/>
    </row>
    <row r="801" spans="16:18" x14ac:dyDescent="0.3">
      <c r="P801" s="6"/>
      <c r="Q801" s="6"/>
      <c r="R801" s="6"/>
    </row>
    <row r="802" spans="16:18" x14ac:dyDescent="0.3">
      <c r="P802" s="6"/>
      <c r="Q802" s="6"/>
      <c r="R802" s="6"/>
    </row>
    <row r="803" spans="16:18" x14ac:dyDescent="0.3">
      <c r="P803" s="6"/>
      <c r="Q803" s="6"/>
      <c r="R803" s="6"/>
    </row>
    <row r="804" spans="16:18" x14ac:dyDescent="0.3">
      <c r="P804" s="6"/>
      <c r="Q804" s="6"/>
      <c r="R804" s="6"/>
    </row>
    <row r="805" spans="16:18" x14ac:dyDescent="0.3">
      <c r="P805" s="6"/>
      <c r="Q805" s="6"/>
      <c r="R805" s="6"/>
    </row>
    <row r="806" spans="16:18" x14ac:dyDescent="0.3">
      <c r="P806" s="6"/>
      <c r="Q806" s="6"/>
      <c r="R806" s="6"/>
    </row>
    <row r="807" spans="16:18" x14ac:dyDescent="0.3">
      <c r="P807" s="6"/>
      <c r="Q807" s="6"/>
      <c r="R807" s="6"/>
    </row>
    <row r="808" spans="16:18" x14ac:dyDescent="0.3">
      <c r="P808" s="6"/>
      <c r="Q808" s="6"/>
      <c r="R808" s="6"/>
    </row>
    <row r="809" spans="16:18" x14ac:dyDescent="0.3">
      <c r="P809" s="6"/>
      <c r="Q809" s="6"/>
      <c r="R809" s="6"/>
    </row>
    <row r="810" spans="16:18" x14ac:dyDescent="0.3">
      <c r="P810" s="6"/>
      <c r="Q810" s="6"/>
      <c r="R810" s="6"/>
    </row>
    <row r="811" spans="16:18" x14ac:dyDescent="0.3">
      <c r="P811" s="6"/>
      <c r="Q811" s="6"/>
      <c r="R811" s="6"/>
    </row>
    <row r="812" spans="16:18" x14ac:dyDescent="0.3">
      <c r="P812" s="6"/>
      <c r="Q812" s="6"/>
      <c r="R812" s="6"/>
    </row>
    <row r="813" spans="16:18" x14ac:dyDescent="0.3">
      <c r="P813" s="6"/>
      <c r="Q813" s="6"/>
      <c r="R813" s="6"/>
    </row>
    <row r="814" spans="16:18" x14ac:dyDescent="0.3">
      <c r="P814" s="6"/>
      <c r="Q814" s="6"/>
      <c r="R814" s="6"/>
    </row>
    <row r="815" spans="16:18" x14ac:dyDescent="0.3">
      <c r="P815" s="6"/>
      <c r="Q815" s="6"/>
      <c r="R815" s="6"/>
    </row>
    <row r="816" spans="16:18" x14ac:dyDescent="0.3">
      <c r="P816" s="6"/>
      <c r="Q816" s="6"/>
      <c r="R816" s="6"/>
    </row>
    <row r="817" spans="16:18" x14ac:dyDescent="0.3">
      <c r="P817" s="6"/>
      <c r="Q817" s="6"/>
      <c r="R817" s="6"/>
    </row>
    <row r="818" spans="16:18" x14ac:dyDescent="0.3">
      <c r="P818" s="6"/>
      <c r="Q818" s="6"/>
      <c r="R818" s="6"/>
    </row>
    <row r="819" spans="16:18" x14ac:dyDescent="0.3">
      <c r="P819" s="6"/>
      <c r="Q819" s="6"/>
      <c r="R819" s="6"/>
    </row>
    <row r="820" spans="16:18" x14ac:dyDescent="0.3">
      <c r="P820" s="6"/>
      <c r="Q820" s="6"/>
      <c r="R820" s="6"/>
    </row>
    <row r="821" spans="16:18" x14ac:dyDescent="0.3">
      <c r="P821" s="6"/>
      <c r="Q821" s="6"/>
      <c r="R821" s="6"/>
    </row>
    <row r="822" spans="16:18" x14ac:dyDescent="0.3">
      <c r="P822" s="6"/>
      <c r="Q822" s="6"/>
      <c r="R822" s="6"/>
    </row>
    <row r="823" spans="16:18" x14ac:dyDescent="0.3">
      <c r="P823" s="6"/>
      <c r="Q823" s="6"/>
      <c r="R823" s="6"/>
    </row>
    <row r="824" spans="16:18" x14ac:dyDescent="0.3">
      <c r="P824" s="6"/>
      <c r="Q824" s="6"/>
      <c r="R824" s="6"/>
    </row>
    <row r="825" spans="16:18" x14ac:dyDescent="0.3">
      <c r="P825" s="6"/>
      <c r="Q825" s="6"/>
      <c r="R825" s="6"/>
    </row>
    <row r="826" spans="16:18" x14ac:dyDescent="0.3">
      <c r="P826" s="6"/>
      <c r="Q826" s="6"/>
      <c r="R826" s="6"/>
    </row>
    <row r="827" spans="16:18" x14ac:dyDescent="0.3">
      <c r="P827" s="6"/>
      <c r="Q827" s="6"/>
      <c r="R827" s="6"/>
    </row>
    <row r="828" spans="16:18" x14ac:dyDescent="0.3">
      <c r="P828" s="6"/>
      <c r="Q828" s="6"/>
      <c r="R828" s="6"/>
    </row>
    <row r="829" spans="16:18" x14ac:dyDescent="0.3">
      <c r="P829" s="6"/>
      <c r="Q829" s="6"/>
      <c r="R829" s="6"/>
    </row>
    <row r="830" spans="16:18" x14ac:dyDescent="0.3">
      <c r="P830" s="6"/>
      <c r="Q830" s="6"/>
      <c r="R830" s="6"/>
    </row>
    <row r="831" spans="16:18" x14ac:dyDescent="0.3">
      <c r="P831" s="6"/>
      <c r="Q831" s="6"/>
      <c r="R831" s="6"/>
    </row>
    <row r="832" spans="16:18" x14ac:dyDescent="0.3">
      <c r="P832" s="6"/>
      <c r="Q832" s="6"/>
      <c r="R832" s="6"/>
    </row>
    <row r="833" spans="16:18" x14ac:dyDescent="0.3">
      <c r="P833" s="6"/>
      <c r="Q833" s="6"/>
      <c r="R833" s="6"/>
    </row>
    <row r="834" spans="16:18" x14ac:dyDescent="0.3">
      <c r="P834" s="6"/>
      <c r="Q834" s="6"/>
      <c r="R834" s="6"/>
    </row>
    <row r="835" spans="16:18" x14ac:dyDescent="0.3">
      <c r="P835" s="6"/>
      <c r="Q835" s="6"/>
      <c r="R835" s="6"/>
    </row>
    <row r="836" spans="16:18" x14ac:dyDescent="0.3">
      <c r="P836" s="6"/>
      <c r="Q836" s="6"/>
      <c r="R836" s="6"/>
    </row>
    <row r="837" spans="16:18" x14ac:dyDescent="0.3">
      <c r="P837" s="6"/>
      <c r="Q837" s="6"/>
      <c r="R837" s="6"/>
    </row>
    <row r="838" spans="16:18" x14ac:dyDescent="0.3">
      <c r="P838" s="6"/>
      <c r="Q838" s="6"/>
      <c r="R838" s="6"/>
    </row>
    <row r="839" spans="16:18" x14ac:dyDescent="0.3">
      <c r="P839" s="6"/>
      <c r="Q839" s="6"/>
      <c r="R839" s="6"/>
    </row>
    <row r="840" spans="16:18" x14ac:dyDescent="0.3">
      <c r="P840" s="6"/>
      <c r="Q840" s="6"/>
      <c r="R840" s="6"/>
    </row>
    <row r="841" spans="16:18" x14ac:dyDescent="0.3">
      <c r="P841" s="6"/>
      <c r="Q841" s="6"/>
      <c r="R841" s="6"/>
    </row>
    <row r="842" spans="16:18" x14ac:dyDescent="0.3">
      <c r="P842" s="6"/>
      <c r="Q842" s="6"/>
      <c r="R842" s="6"/>
    </row>
    <row r="843" spans="16:18" x14ac:dyDescent="0.3">
      <c r="P843" s="6"/>
      <c r="Q843" s="6"/>
      <c r="R843" s="6"/>
    </row>
    <row r="844" spans="16:18" x14ac:dyDescent="0.3">
      <c r="P844" s="6"/>
      <c r="Q844" s="6"/>
      <c r="R844" s="6"/>
    </row>
    <row r="845" spans="16:18" x14ac:dyDescent="0.3">
      <c r="P845" s="6"/>
      <c r="Q845" s="6"/>
      <c r="R845" s="6"/>
    </row>
    <row r="846" spans="16:18" x14ac:dyDescent="0.3">
      <c r="P846" s="6"/>
      <c r="Q846" s="6"/>
      <c r="R846" s="6"/>
    </row>
    <row r="847" spans="16:18" x14ac:dyDescent="0.3">
      <c r="P847" s="6"/>
      <c r="Q847" s="6"/>
      <c r="R847" s="6"/>
    </row>
    <row r="848" spans="16:18" x14ac:dyDescent="0.3">
      <c r="P848" s="6"/>
      <c r="Q848" s="6"/>
      <c r="R848" s="6"/>
    </row>
    <row r="849" spans="16:18" x14ac:dyDescent="0.3">
      <c r="P849" s="6"/>
      <c r="Q849" s="6"/>
      <c r="R849" s="6"/>
    </row>
    <row r="850" spans="16:18" x14ac:dyDescent="0.3">
      <c r="P850" s="6"/>
      <c r="Q850" s="6"/>
      <c r="R850" s="6"/>
    </row>
    <row r="851" spans="16:18" x14ac:dyDescent="0.3">
      <c r="P851" s="6"/>
      <c r="Q851" s="6"/>
      <c r="R851" s="6"/>
    </row>
    <row r="852" spans="16:18" x14ac:dyDescent="0.3">
      <c r="P852" s="6"/>
      <c r="Q852" s="6"/>
      <c r="R852" s="6"/>
    </row>
    <row r="853" spans="16:18" x14ac:dyDescent="0.3">
      <c r="P853" s="6"/>
      <c r="Q853" s="6"/>
      <c r="R853" s="6"/>
    </row>
    <row r="854" spans="16:18" x14ac:dyDescent="0.3">
      <c r="P854" s="6"/>
      <c r="Q854" s="6"/>
      <c r="R854" s="6"/>
    </row>
    <row r="855" spans="16:18" x14ac:dyDescent="0.3">
      <c r="P855" s="6"/>
      <c r="Q855" s="6"/>
      <c r="R855" s="6"/>
    </row>
    <row r="856" spans="16:18" x14ac:dyDescent="0.3">
      <c r="P856" s="6"/>
      <c r="Q856" s="6"/>
      <c r="R856" s="6"/>
    </row>
    <row r="857" spans="16:18" x14ac:dyDescent="0.3">
      <c r="P857" s="6"/>
      <c r="Q857" s="6"/>
      <c r="R857" s="6"/>
    </row>
    <row r="858" spans="16:18" x14ac:dyDescent="0.3">
      <c r="P858" s="6"/>
      <c r="Q858" s="6"/>
      <c r="R858" s="6"/>
    </row>
    <row r="859" spans="16:18" x14ac:dyDescent="0.3">
      <c r="P859" s="6"/>
      <c r="Q859" s="6"/>
      <c r="R859" s="6"/>
    </row>
    <row r="860" spans="16:18" x14ac:dyDescent="0.3">
      <c r="P860" s="6"/>
      <c r="Q860" s="6"/>
      <c r="R860" s="6"/>
    </row>
    <row r="861" spans="16:18" x14ac:dyDescent="0.3">
      <c r="P861" s="6"/>
      <c r="Q861" s="6"/>
      <c r="R861" s="6"/>
    </row>
    <row r="862" spans="16:18" x14ac:dyDescent="0.3">
      <c r="P862" s="6"/>
      <c r="Q862" s="6"/>
      <c r="R862" s="6"/>
    </row>
    <row r="863" spans="16:18" x14ac:dyDescent="0.3">
      <c r="P863" s="6"/>
      <c r="Q863" s="6"/>
      <c r="R863" s="6"/>
    </row>
    <row r="864" spans="16:18" x14ac:dyDescent="0.3">
      <c r="P864" s="6"/>
      <c r="Q864" s="6"/>
      <c r="R864" s="6"/>
    </row>
    <row r="865" spans="16:18" x14ac:dyDescent="0.3">
      <c r="P865" s="6"/>
      <c r="Q865" s="6"/>
      <c r="R865" s="6"/>
    </row>
    <row r="866" spans="16:18" x14ac:dyDescent="0.3">
      <c r="P866" s="6"/>
      <c r="Q866" s="6"/>
      <c r="R866" s="6"/>
    </row>
    <row r="867" spans="16:18" x14ac:dyDescent="0.3">
      <c r="P867" s="6"/>
      <c r="Q867" s="6"/>
      <c r="R867" s="6"/>
    </row>
    <row r="868" spans="16:18" x14ac:dyDescent="0.3">
      <c r="P868" s="6"/>
      <c r="Q868" s="6"/>
      <c r="R868" s="6"/>
    </row>
    <row r="869" spans="16:18" x14ac:dyDescent="0.3">
      <c r="P869" s="6"/>
      <c r="Q869" s="6"/>
      <c r="R869" s="6"/>
    </row>
    <row r="870" spans="16:18" x14ac:dyDescent="0.3">
      <c r="P870" s="6"/>
      <c r="Q870" s="6"/>
      <c r="R870" s="6"/>
    </row>
    <row r="871" spans="16:18" x14ac:dyDescent="0.3">
      <c r="P871" s="6"/>
      <c r="Q871" s="6"/>
      <c r="R871" s="6"/>
    </row>
    <row r="872" spans="16:18" x14ac:dyDescent="0.3">
      <c r="P872" s="6"/>
      <c r="Q872" s="6"/>
      <c r="R872" s="6"/>
    </row>
    <row r="873" spans="16:18" x14ac:dyDescent="0.3">
      <c r="P873" s="6"/>
      <c r="Q873" s="6"/>
      <c r="R873" s="6"/>
    </row>
    <row r="874" spans="16:18" x14ac:dyDescent="0.3">
      <c r="P874" s="6"/>
      <c r="Q874" s="6"/>
      <c r="R874" s="6"/>
    </row>
    <row r="875" spans="16:18" x14ac:dyDescent="0.3">
      <c r="P875" s="6"/>
      <c r="Q875" s="6"/>
      <c r="R875" s="6"/>
    </row>
    <row r="876" spans="16:18" x14ac:dyDescent="0.3">
      <c r="P876" s="6"/>
      <c r="Q876" s="6"/>
      <c r="R876" s="6"/>
    </row>
    <row r="877" spans="16:18" x14ac:dyDescent="0.3">
      <c r="P877" s="6"/>
      <c r="Q877" s="6"/>
      <c r="R877" s="6"/>
    </row>
    <row r="878" spans="16:18" x14ac:dyDescent="0.3">
      <c r="P878" s="6"/>
      <c r="Q878" s="6"/>
      <c r="R878" s="6"/>
    </row>
    <row r="879" spans="16:18" x14ac:dyDescent="0.3">
      <c r="P879" s="6"/>
      <c r="Q879" s="6"/>
      <c r="R879" s="6"/>
    </row>
    <row r="880" spans="16:18" x14ac:dyDescent="0.3">
      <c r="P880" s="6"/>
      <c r="Q880" s="6"/>
      <c r="R880" s="6"/>
    </row>
    <row r="881" spans="16:18" x14ac:dyDescent="0.3">
      <c r="P881" s="6"/>
      <c r="Q881" s="6"/>
      <c r="R881" s="6"/>
    </row>
    <row r="882" spans="16:18" x14ac:dyDescent="0.3">
      <c r="P882" s="6"/>
      <c r="Q882" s="6"/>
      <c r="R882" s="6"/>
    </row>
    <row r="883" spans="16:18" x14ac:dyDescent="0.3">
      <c r="P883" s="6"/>
      <c r="Q883" s="6"/>
      <c r="R883" s="6"/>
    </row>
    <row r="884" spans="16:18" x14ac:dyDescent="0.3">
      <c r="P884" s="6"/>
      <c r="Q884" s="6"/>
      <c r="R884" s="6"/>
    </row>
    <row r="885" spans="16:18" x14ac:dyDescent="0.3">
      <c r="P885" s="6"/>
      <c r="Q885" s="6"/>
      <c r="R885" s="6"/>
    </row>
    <row r="886" spans="16:18" x14ac:dyDescent="0.3">
      <c r="P886" s="6"/>
      <c r="Q886" s="6"/>
      <c r="R886" s="6"/>
    </row>
    <row r="887" spans="16:18" x14ac:dyDescent="0.3">
      <c r="P887" s="6"/>
      <c r="Q887" s="6"/>
      <c r="R887" s="6"/>
    </row>
    <row r="888" spans="16:18" x14ac:dyDescent="0.3">
      <c r="P888" s="6"/>
      <c r="Q888" s="6"/>
      <c r="R888" s="6"/>
    </row>
    <row r="889" spans="16:18" x14ac:dyDescent="0.3">
      <c r="P889" s="6"/>
      <c r="Q889" s="6"/>
      <c r="R889" s="6"/>
    </row>
    <row r="890" spans="16:18" x14ac:dyDescent="0.3">
      <c r="P890" s="6"/>
      <c r="Q890" s="6"/>
      <c r="R890" s="6"/>
    </row>
    <row r="891" spans="16:18" x14ac:dyDescent="0.3">
      <c r="P891" s="6"/>
      <c r="Q891" s="6"/>
      <c r="R891" s="6"/>
    </row>
    <row r="892" spans="16:18" x14ac:dyDescent="0.3">
      <c r="P892" s="6"/>
      <c r="Q892" s="6"/>
      <c r="R892" s="6"/>
    </row>
    <row r="893" spans="16:18" x14ac:dyDescent="0.3">
      <c r="P893" s="6"/>
      <c r="Q893" s="6"/>
      <c r="R893" s="6"/>
    </row>
    <row r="894" spans="16:18" x14ac:dyDescent="0.3">
      <c r="P894" s="6"/>
      <c r="Q894" s="6"/>
      <c r="R894" s="6"/>
    </row>
    <row r="895" spans="16:18" x14ac:dyDescent="0.3">
      <c r="P895" s="6"/>
      <c r="Q895" s="6"/>
      <c r="R895" s="6"/>
    </row>
    <row r="896" spans="16:18" x14ac:dyDescent="0.3">
      <c r="P896" s="6"/>
      <c r="Q896" s="6"/>
      <c r="R896" s="6"/>
    </row>
    <row r="897" spans="16:18" x14ac:dyDescent="0.3">
      <c r="P897" s="6"/>
      <c r="Q897" s="6"/>
      <c r="R897" s="6"/>
    </row>
    <row r="898" spans="16:18" x14ac:dyDescent="0.3">
      <c r="P898" s="6"/>
      <c r="Q898" s="6"/>
      <c r="R898" s="6"/>
    </row>
    <row r="899" spans="16:18" x14ac:dyDescent="0.3">
      <c r="P899" s="6"/>
      <c r="Q899" s="6"/>
      <c r="R899" s="6"/>
    </row>
    <row r="900" spans="16:18" x14ac:dyDescent="0.3">
      <c r="P900" s="6"/>
      <c r="Q900" s="6"/>
      <c r="R900" s="6"/>
    </row>
    <row r="901" spans="16:18" x14ac:dyDescent="0.3">
      <c r="P901" s="6"/>
      <c r="Q901" s="6"/>
      <c r="R901" s="6"/>
    </row>
    <row r="902" spans="16:18" x14ac:dyDescent="0.3">
      <c r="P902" s="6"/>
      <c r="Q902" s="6"/>
      <c r="R902" s="6"/>
    </row>
    <row r="903" spans="16:18" x14ac:dyDescent="0.3">
      <c r="P903" s="6"/>
      <c r="Q903" s="6"/>
      <c r="R903" s="6"/>
    </row>
    <row r="904" spans="16:18" x14ac:dyDescent="0.3">
      <c r="P904" s="6"/>
      <c r="Q904" s="6"/>
      <c r="R904" s="6"/>
    </row>
    <row r="905" spans="16:18" x14ac:dyDescent="0.3">
      <c r="P905" s="6"/>
      <c r="Q905" s="6"/>
      <c r="R905" s="6"/>
    </row>
    <row r="906" spans="16:18" x14ac:dyDescent="0.3">
      <c r="P906" s="6"/>
      <c r="Q906" s="6"/>
      <c r="R906" s="6"/>
    </row>
    <row r="907" spans="16:18" x14ac:dyDescent="0.3">
      <c r="P907" s="6"/>
      <c r="Q907" s="6"/>
      <c r="R907" s="6"/>
    </row>
    <row r="908" spans="16:18" x14ac:dyDescent="0.3">
      <c r="P908" s="6"/>
      <c r="Q908" s="6"/>
      <c r="R908" s="6"/>
    </row>
    <row r="909" spans="16:18" x14ac:dyDescent="0.3">
      <c r="P909" s="6"/>
      <c r="Q909" s="6"/>
      <c r="R909" s="6"/>
    </row>
    <row r="910" spans="16:18" x14ac:dyDescent="0.3">
      <c r="P910" s="6"/>
      <c r="Q910" s="6"/>
      <c r="R910" s="6"/>
    </row>
    <row r="911" spans="16:18" x14ac:dyDescent="0.3">
      <c r="P911" s="6"/>
      <c r="Q911" s="6"/>
      <c r="R911" s="6"/>
    </row>
    <row r="912" spans="16:18" x14ac:dyDescent="0.3">
      <c r="P912" s="6"/>
      <c r="Q912" s="6"/>
      <c r="R912" s="6"/>
    </row>
    <row r="913" spans="16:18" x14ac:dyDescent="0.3">
      <c r="P913" s="6"/>
      <c r="Q913" s="6"/>
      <c r="R913" s="6"/>
    </row>
    <row r="914" spans="16:18" x14ac:dyDescent="0.3">
      <c r="P914" s="6"/>
      <c r="Q914" s="6"/>
      <c r="R914" s="6"/>
    </row>
    <row r="915" spans="16:18" x14ac:dyDescent="0.3">
      <c r="P915" s="6"/>
      <c r="Q915" s="6"/>
      <c r="R915" s="6"/>
    </row>
    <row r="916" spans="16:18" x14ac:dyDescent="0.3">
      <c r="P916" s="6"/>
      <c r="Q916" s="6"/>
      <c r="R916" s="6"/>
    </row>
    <row r="917" spans="16:18" x14ac:dyDescent="0.3">
      <c r="P917" s="6"/>
      <c r="Q917" s="6"/>
      <c r="R917" s="6"/>
    </row>
    <row r="918" spans="16:18" x14ac:dyDescent="0.3">
      <c r="P918" s="6"/>
      <c r="Q918" s="6"/>
      <c r="R918" s="6"/>
    </row>
    <row r="919" spans="16:18" x14ac:dyDescent="0.3">
      <c r="P919" s="6"/>
      <c r="Q919" s="6"/>
      <c r="R919" s="6"/>
    </row>
    <row r="920" spans="16:18" x14ac:dyDescent="0.3">
      <c r="P920" s="6"/>
      <c r="Q920" s="6"/>
      <c r="R920" s="6"/>
    </row>
    <row r="921" spans="16:18" x14ac:dyDescent="0.3">
      <c r="P921" s="6"/>
      <c r="Q921" s="6"/>
      <c r="R921" s="6"/>
    </row>
    <row r="922" spans="16:18" x14ac:dyDescent="0.3">
      <c r="P922" s="6"/>
      <c r="Q922" s="6"/>
      <c r="R922" s="6"/>
    </row>
    <row r="923" spans="16:18" x14ac:dyDescent="0.3">
      <c r="P923" s="6"/>
      <c r="Q923" s="6"/>
      <c r="R923" s="6"/>
    </row>
    <row r="924" spans="16:18" x14ac:dyDescent="0.3">
      <c r="P924" s="6"/>
      <c r="Q924" s="6"/>
      <c r="R924" s="6"/>
    </row>
    <row r="925" spans="16:18" x14ac:dyDescent="0.3">
      <c r="P925" s="6"/>
      <c r="Q925" s="6"/>
      <c r="R925" s="6"/>
    </row>
    <row r="926" spans="16:18" x14ac:dyDescent="0.3">
      <c r="P926" s="6"/>
      <c r="Q926" s="6"/>
      <c r="R926" s="6"/>
    </row>
    <row r="927" spans="16:18" x14ac:dyDescent="0.3">
      <c r="P927" s="6"/>
      <c r="Q927" s="6"/>
      <c r="R927" s="6"/>
    </row>
    <row r="928" spans="16:18" x14ac:dyDescent="0.3">
      <c r="P928" s="6"/>
      <c r="Q928" s="6"/>
      <c r="R928" s="6"/>
    </row>
    <row r="929" spans="16:18" x14ac:dyDescent="0.3">
      <c r="P929" s="6"/>
      <c r="Q929" s="6"/>
      <c r="R929" s="6"/>
    </row>
    <row r="930" spans="16:18" x14ac:dyDescent="0.3">
      <c r="P930" s="6"/>
      <c r="Q930" s="6"/>
      <c r="R930" s="6"/>
    </row>
    <row r="931" spans="16:18" x14ac:dyDescent="0.3">
      <c r="P931" s="6"/>
      <c r="Q931" s="6"/>
      <c r="R931" s="6"/>
    </row>
    <row r="932" spans="16:18" x14ac:dyDescent="0.3">
      <c r="P932" s="6"/>
      <c r="Q932" s="6"/>
      <c r="R932" s="6"/>
    </row>
    <row r="933" spans="16:18" x14ac:dyDescent="0.3">
      <c r="P933" s="6"/>
      <c r="Q933" s="6"/>
      <c r="R933" s="6"/>
    </row>
    <row r="934" spans="16:18" x14ac:dyDescent="0.3">
      <c r="P934" s="6"/>
      <c r="Q934" s="6"/>
      <c r="R934" s="6"/>
    </row>
    <row r="935" spans="16:18" x14ac:dyDescent="0.3">
      <c r="P935" s="6"/>
      <c r="Q935" s="6"/>
      <c r="R935" s="6"/>
    </row>
    <row r="936" spans="16:18" x14ac:dyDescent="0.3">
      <c r="P936" s="6"/>
      <c r="Q936" s="6"/>
      <c r="R936" s="6"/>
    </row>
    <row r="937" spans="16:18" x14ac:dyDescent="0.3">
      <c r="P937" s="6"/>
      <c r="Q937" s="6"/>
      <c r="R937" s="6"/>
    </row>
    <row r="938" spans="16:18" x14ac:dyDescent="0.3">
      <c r="P938" s="6"/>
      <c r="Q938" s="6"/>
      <c r="R938" s="6"/>
    </row>
    <row r="939" spans="16:18" x14ac:dyDescent="0.3">
      <c r="P939" s="6"/>
      <c r="Q939" s="6"/>
      <c r="R939" s="6"/>
    </row>
    <row r="940" spans="16:18" x14ac:dyDescent="0.3">
      <c r="P940" s="6"/>
      <c r="Q940" s="6"/>
      <c r="R940" s="6"/>
    </row>
    <row r="941" spans="16:18" x14ac:dyDescent="0.3">
      <c r="P941" s="6"/>
      <c r="Q941" s="6"/>
      <c r="R941" s="6"/>
    </row>
    <row r="942" spans="16:18" x14ac:dyDescent="0.3">
      <c r="P942" s="6"/>
      <c r="Q942" s="6"/>
      <c r="R942" s="6"/>
    </row>
    <row r="943" spans="16:18" x14ac:dyDescent="0.3">
      <c r="P943" s="6"/>
      <c r="Q943" s="6"/>
      <c r="R943" s="6"/>
    </row>
    <row r="944" spans="16:18" x14ac:dyDescent="0.3">
      <c r="P944" s="6"/>
      <c r="Q944" s="6"/>
      <c r="R944" s="6"/>
    </row>
    <row r="945" spans="16:18" x14ac:dyDescent="0.3">
      <c r="P945" s="6"/>
      <c r="Q945" s="6"/>
      <c r="R945" s="6"/>
    </row>
    <row r="946" spans="16:18" x14ac:dyDescent="0.3">
      <c r="P946" s="6"/>
      <c r="Q946" s="6"/>
      <c r="R946" s="6"/>
    </row>
    <row r="947" spans="16:18" x14ac:dyDescent="0.3">
      <c r="P947" s="6"/>
      <c r="Q947" s="6"/>
      <c r="R947" s="6"/>
    </row>
    <row r="948" spans="16:18" x14ac:dyDescent="0.3">
      <c r="P948" s="6"/>
      <c r="Q948" s="6"/>
      <c r="R948" s="6"/>
    </row>
    <row r="949" spans="16:18" x14ac:dyDescent="0.3">
      <c r="P949" s="6"/>
      <c r="Q949" s="6"/>
      <c r="R949" s="6"/>
    </row>
    <row r="950" spans="16:18" x14ac:dyDescent="0.3">
      <c r="P950" s="6"/>
      <c r="Q950" s="6"/>
      <c r="R950" s="6"/>
    </row>
    <row r="951" spans="16:18" x14ac:dyDescent="0.3">
      <c r="P951" s="6"/>
      <c r="Q951" s="6"/>
      <c r="R951" s="6"/>
    </row>
    <row r="952" spans="16:18" x14ac:dyDescent="0.3">
      <c r="P952" s="6"/>
      <c r="Q952" s="6"/>
      <c r="R952" s="6"/>
    </row>
    <row r="953" spans="16:18" x14ac:dyDescent="0.3">
      <c r="P953" s="6"/>
      <c r="Q953" s="6"/>
      <c r="R953" s="6"/>
    </row>
    <row r="954" spans="16:18" x14ac:dyDescent="0.3">
      <c r="P954" s="6"/>
      <c r="Q954" s="6"/>
      <c r="R954" s="6"/>
    </row>
    <row r="955" spans="16:18" x14ac:dyDescent="0.3">
      <c r="P955" s="6"/>
      <c r="Q955" s="6"/>
      <c r="R955" s="6"/>
    </row>
    <row r="956" spans="16:18" x14ac:dyDescent="0.3">
      <c r="P956" s="6"/>
      <c r="Q956" s="6"/>
      <c r="R956" s="6"/>
    </row>
    <row r="957" spans="16:18" x14ac:dyDescent="0.3">
      <c r="P957" s="6"/>
      <c r="Q957" s="6"/>
      <c r="R957" s="6"/>
    </row>
    <row r="958" spans="16:18" x14ac:dyDescent="0.3">
      <c r="P958" s="6"/>
      <c r="Q958" s="6"/>
      <c r="R958" s="6"/>
    </row>
    <row r="959" spans="16:18" x14ac:dyDescent="0.3">
      <c r="P959" s="6"/>
      <c r="Q959" s="6"/>
      <c r="R959" s="6"/>
    </row>
    <row r="960" spans="16:18" x14ac:dyDescent="0.3">
      <c r="P960" s="6"/>
      <c r="Q960" s="6"/>
      <c r="R960" s="6"/>
    </row>
    <row r="961" spans="16:18" x14ac:dyDescent="0.3">
      <c r="P961" s="6"/>
      <c r="Q961" s="6"/>
      <c r="R961" s="6"/>
    </row>
    <row r="962" spans="16:18" x14ac:dyDescent="0.3">
      <c r="P962" s="6"/>
      <c r="Q962" s="6"/>
      <c r="R962" s="6"/>
    </row>
    <row r="963" spans="16:18" x14ac:dyDescent="0.3">
      <c r="P963" s="6"/>
      <c r="Q963" s="6"/>
      <c r="R963" s="6"/>
    </row>
    <row r="964" spans="16:18" x14ac:dyDescent="0.3">
      <c r="P964" s="6"/>
      <c r="Q964" s="6"/>
      <c r="R964" s="6"/>
    </row>
    <row r="965" spans="16:18" x14ac:dyDescent="0.3">
      <c r="P965" s="6"/>
      <c r="Q965" s="6"/>
      <c r="R965" s="6"/>
    </row>
    <row r="966" spans="16:18" x14ac:dyDescent="0.3">
      <c r="P966" s="6"/>
      <c r="Q966" s="6"/>
      <c r="R966" s="6"/>
    </row>
    <row r="967" spans="16:18" x14ac:dyDescent="0.3">
      <c r="P967" s="6"/>
      <c r="Q967" s="6"/>
      <c r="R967" s="6"/>
    </row>
    <row r="968" spans="16:18" x14ac:dyDescent="0.3">
      <c r="P968" s="6"/>
      <c r="Q968" s="6"/>
      <c r="R968" s="6"/>
    </row>
    <row r="969" spans="16:18" x14ac:dyDescent="0.3">
      <c r="P969" s="6"/>
      <c r="Q969" s="6"/>
      <c r="R969" s="6"/>
    </row>
    <row r="970" spans="16:18" x14ac:dyDescent="0.3">
      <c r="P970" s="6"/>
      <c r="Q970" s="6"/>
      <c r="R970" s="6"/>
    </row>
    <row r="971" spans="16:18" x14ac:dyDescent="0.3">
      <c r="P971" s="6"/>
      <c r="Q971" s="6"/>
      <c r="R971" s="6"/>
    </row>
    <row r="972" spans="16:18" x14ac:dyDescent="0.3">
      <c r="P972" s="6"/>
      <c r="Q972" s="6"/>
      <c r="R972" s="6"/>
    </row>
    <row r="973" spans="16:18" x14ac:dyDescent="0.3">
      <c r="P973" s="6"/>
      <c r="Q973" s="6"/>
      <c r="R973" s="6"/>
    </row>
    <row r="974" spans="16:18" x14ac:dyDescent="0.3">
      <c r="P974" s="6"/>
      <c r="Q974" s="6"/>
      <c r="R974" s="6"/>
    </row>
    <row r="975" spans="16:18" x14ac:dyDescent="0.3">
      <c r="P975" s="6"/>
      <c r="Q975" s="6"/>
      <c r="R975" s="6"/>
    </row>
    <row r="976" spans="16:18" x14ac:dyDescent="0.3">
      <c r="P976" s="6"/>
      <c r="Q976" s="6"/>
      <c r="R976" s="6"/>
    </row>
    <row r="977" spans="16:18" x14ac:dyDescent="0.3">
      <c r="P977" s="6"/>
      <c r="Q977" s="6"/>
      <c r="R977" s="6"/>
    </row>
    <row r="978" spans="16:18" x14ac:dyDescent="0.3">
      <c r="P978" s="6"/>
      <c r="Q978" s="6"/>
      <c r="R978" s="6"/>
    </row>
    <row r="979" spans="16:18" x14ac:dyDescent="0.3">
      <c r="P979" s="6"/>
      <c r="Q979" s="6"/>
      <c r="R979" s="6"/>
    </row>
    <row r="980" spans="16:18" x14ac:dyDescent="0.3">
      <c r="P980" s="6"/>
      <c r="Q980" s="6"/>
      <c r="R980" s="6"/>
    </row>
    <row r="981" spans="16:18" x14ac:dyDescent="0.3">
      <c r="P981" s="6"/>
      <c r="Q981" s="6"/>
      <c r="R981" s="6"/>
    </row>
    <row r="982" spans="16:18" x14ac:dyDescent="0.3">
      <c r="P982" s="6"/>
      <c r="Q982" s="6"/>
      <c r="R982" s="6"/>
    </row>
    <row r="983" spans="16:18" x14ac:dyDescent="0.3">
      <c r="P983" s="6"/>
      <c r="Q983" s="6"/>
      <c r="R983" s="6"/>
    </row>
    <row r="984" spans="16:18" x14ac:dyDescent="0.3">
      <c r="P984" s="6"/>
      <c r="Q984" s="6"/>
      <c r="R984" s="6"/>
    </row>
    <row r="985" spans="16:18" x14ac:dyDescent="0.3">
      <c r="P985" s="6"/>
      <c r="Q985" s="6"/>
      <c r="R985" s="6"/>
    </row>
    <row r="986" spans="16:18" x14ac:dyDescent="0.3">
      <c r="P986" s="6"/>
      <c r="Q986" s="6"/>
      <c r="R986" s="6"/>
    </row>
    <row r="987" spans="16:18" x14ac:dyDescent="0.3">
      <c r="P987" s="6"/>
      <c r="Q987" s="6"/>
      <c r="R987" s="6"/>
    </row>
    <row r="988" spans="16:18" x14ac:dyDescent="0.3">
      <c r="P988" s="6"/>
      <c r="Q988" s="6"/>
      <c r="R988" s="6"/>
    </row>
    <row r="989" spans="16:18" x14ac:dyDescent="0.3">
      <c r="P989" s="6"/>
      <c r="Q989" s="6"/>
      <c r="R989" s="6"/>
    </row>
    <row r="990" spans="16:18" x14ac:dyDescent="0.3">
      <c r="P990" s="6"/>
      <c r="Q990" s="6"/>
      <c r="R990" s="6"/>
    </row>
    <row r="991" spans="16:18" x14ac:dyDescent="0.3">
      <c r="P991" s="6"/>
      <c r="Q991" s="6"/>
      <c r="R991" s="6"/>
    </row>
    <row r="992" spans="16:18" x14ac:dyDescent="0.3">
      <c r="P992" s="6"/>
      <c r="Q992" s="6"/>
      <c r="R992" s="6"/>
    </row>
    <row r="993" spans="16:18" x14ac:dyDescent="0.3">
      <c r="P993" s="6"/>
      <c r="Q993" s="6"/>
      <c r="R993" s="6"/>
    </row>
    <row r="994" spans="16:18" x14ac:dyDescent="0.3">
      <c r="P994" s="6"/>
      <c r="Q994" s="6"/>
      <c r="R994" s="6"/>
    </row>
    <row r="995" spans="16:18" x14ac:dyDescent="0.3">
      <c r="P995" s="6"/>
      <c r="Q995" s="6"/>
      <c r="R995" s="6"/>
    </row>
    <row r="996" spans="16:18" x14ac:dyDescent="0.3">
      <c r="P996" s="6"/>
      <c r="Q996" s="6"/>
      <c r="R996" s="6"/>
    </row>
    <row r="997" spans="16:18" x14ac:dyDescent="0.3">
      <c r="P997" s="6"/>
      <c r="Q997" s="6"/>
      <c r="R997" s="6"/>
    </row>
    <row r="998" spans="16:18" x14ac:dyDescent="0.3">
      <c r="P998" s="6"/>
      <c r="Q998" s="6"/>
      <c r="R998" s="6"/>
    </row>
    <row r="999" spans="16:18" x14ac:dyDescent="0.3">
      <c r="P999" s="6"/>
      <c r="Q999" s="6"/>
      <c r="R999" s="6"/>
    </row>
    <row r="1000" spans="16:18" x14ac:dyDescent="0.3">
      <c r="P1000" s="6"/>
      <c r="Q1000" s="6"/>
      <c r="R1000" s="6"/>
    </row>
    <row r="1001" spans="16:18" x14ac:dyDescent="0.3">
      <c r="P1001" s="6"/>
      <c r="Q1001" s="6"/>
      <c r="R1001" s="6"/>
    </row>
    <row r="1002" spans="16:18" x14ac:dyDescent="0.3">
      <c r="P1002" s="6"/>
      <c r="Q1002" s="6"/>
      <c r="R1002" s="6"/>
    </row>
    <row r="1003" spans="16:18" x14ac:dyDescent="0.3">
      <c r="P1003" s="6"/>
      <c r="Q1003" s="6"/>
      <c r="R1003" s="6"/>
    </row>
    <row r="1004" spans="16:18" x14ac:dyDescent="0.3">
      <c r="P1004" s="6"/>
      <c r="Q1004" s="6"/>
      <c r="R1004" s="6"/>
    </row>
    <row r="1005" spans="16:18" x14ac:dyDescent="0.3">
      <c r="P1005" s="6"/>
      <c r="Q1005" s="6"/>
      <c r="R1005" s="6"/>
    </row>
    <row r="1006" spans="16:18" x14ac:dyDescent="0.3">
      <c r="P1006" s="6"/>
      <c r="Q1006" s="6"/>
      <c r="R1006" s="6"/>
    </row>
    <row r="1007" spans="16:18" x14ac:dyDescent="0.3">
      <c r="P1007" s="6"/>
      <c r="Q1007" s="6"/>
      <c r="R1007" s="6"/>
    </row>
    <row r="1008" spans="16:18" x14ac:dyDescent="0.3">
      <c r="P1008" s="6"/>
      <c r="Q1008" s="6"/>
      <c r="R1008" s="6"/>
    </row>
    <row r="1009" spans="16:18" x14ac:dyDescent="0.3">
      <c r="P1009" s="6"/>
      <c r="Q1009" s="6"/>
      <c r="R1009" s="6"/>
    </row>
    <row r="1010" spans="16:18" x14ac:dyDescent="0.3">
      <c r="P1010" s="6"/>
      <c r="Q1010" s="6"/>
      <c r="R1010" s="6"/>
    </row>
    <row r="1011" spans="16:18" x14ac:dyDescent="0.3">
      <c r="P1011" s="6"/>
      <c r="Q1011" s="6"/>
      <c r="R1011" s="6"/>
    </row>
    <row r="1012" spans="16:18" x14ac:dyDescent="0.3">
      <c r="P1012" s="6"/>
      <c r="Q1012" s="6"/>
      <c r="R1012" s="6"/>
    </row>
    <row r="1013" spans="16:18" x14ac:dyDescent="0.3">
      <c r="P1013" s="6"/>
      <c r="Q1013" s="6"/>
      <c r="R1013" s="6"/>
    </row>
    <row r="1014" spans="16:18" x14ac:dyDescent="0.3">
      <c r="P1014" s="6"/>
      <c r="Q1014" s="6"/>
      <c r="R1014" s="6"/>
    </row>
    <row r="1015" spans="16:18" x14ac:dyDescent="0.3">
      <c r="P1015" s="6"/>
      <c r="Q1015" s="6"/>
      <c r="R1015" s="6"/>
    </row>
    <row r="1016" spans="16:18" x14ac:dyDescent="0.3">
      <c r="P1016" s="6"/>
      <c r="Q1016" s="6"/>
      <c r="R1016" s="6"/>
    </row>
    <row r="1017" spans="16:18" x14ac:dyDescent="0.3">
      <c r="P1017" s="6"/>
      <c r="Q1017" s="6"/>
      <c r="R1017" s="6"/>
    </row>
    <row r="1018" spans="16:18" x14ac:dyDescent="0.3">
      <c r="P1018" s="6"/>
      <c r="Q1018" s="6"/>
      <c r="R1018" s="6"/>
    </row>
    <row r="1019" spans="16:18" x14ac:dyDescent="0.3">
      <c r="P1019" s="6"/>
      <c r="Q1019" s="6"/>
      <c r="R1019" s="6"/>
    </row>
    <row r="1020" spans="16:18" x14ac:dyDescent="0.3">
      <c r="P1020" s="6"/>
      <c r="Q1020" s="6"/>
      <c r="R1020" s="6"/>
    </row>
    <row r="1021" spans="16:18" x14ac:dyDescent="0.3">
      <c r="P1021" s="6"/>
      <c r="Q1021" s="6"/>
      <c r="R1021" s="6"/>
    </row>
    <row r="1022" spans="16:18" x14ac:dyDescent="0.3">
      <c r="P1022" s="6"/>
      <c r="Q1022" s="6"/>
      <c r="R1022" s="6"/>
    </row>
    <row r="1023" spans="16:18" x14ac:dyDescent="0.3">
      <c r="P1023" s="6"/>
      <c r="Q1023" s="6"/>
      <c r="R1023" s="6"/>
    </row>
    <row r="1024" spans="16:18" x14ac:dyDescent="0.3">
      <c r="P1024" s="6"/>
      <c r="Q1024" s="6"/>
      <c r="R1024" s="6"/>
    </row>
    <row r="1025" spans="16:18" x14ac:dyDescent="0.3">
      <c r="P1025" s="6"/>
      <c r="Q1025" s="6"/>
      <c r="R1025" s="6"/>
    </row>
    <row r="1026" spans="16:18" x14ac:dyDescent="0.3">
      <c r="P1026" s="6"/>
      <c r="Q1026" s="6"/>
      <c r="R1026" s="6"/>
    </row>
    <row r="1027" spans="16:18" x14ac:dyDescent="0.3">
      <c r="P1027" s="6"/>
      <c r="Q1027" s="6"/>
      <c r="R1027" s="6"/>
    </row>
    <row r="1028" spans="16:18" x14ac:dyDescent="0.3">
      <c r="P1028" s="6"/>
      <c r="Q1028" s="6"/>
      <c r="R1028" s="6"/>
    </row>
    <row r="1029" spans="16:18" x14ac:dyDescent="0.3">
      <c r="P1029" s="6"/>
      <c r="Q1029" s="6"/>
      <c r="R1029" s="6"/>
    </row>
    <row r="1030" spans="16:18" x14ac:dyDescent="0.3">
      <c r="P1030" s="6"/>
      <c r="Q1030" s="6"/>
      <c r="R1030" s="6"/>
    </row>
    <row r="1031" spans="16:18" x14ac:dyDescent="0.3">
      <c r="P1031" s="6"/>
      <c r="Q1031" s="6"/>
      <c r="R1031" s="6"/>
    </row>
    <row r="1032" spans="16:18" x14ac:dyDescent="0.3">
      <c r="P1032" s="6"/>
      <c r="Q1032" s="6"/>
      <c r="R1032" s="6"/>
    </row>
    <row r="1033" spans="16:18" x14ac:dyDescent="0.3">
      <c r="P1033" s="6"/>
      <c r="Q1033" s="6"/>
      <c r="R1033" s="6"/>
    </row>
    <row r="1034" spans="16:18" x14ac:dyDescent="0.3">
      <c r="P1034" s="6"/>
      <c r="Q1034" s="6"/>
      <c r="R1034" s="6"/>
    </row>
    <row r="1035" spans="16:18" x14ac:dyDescent="0.3">
      <c r="P1035" s="6"/>
      <c r="Q1035" s="6"/>
      <c r="R1035" s="6"/>
    </row>
    <row r="1036" spans="16:18" x14ac:dyDescent="0.3">
      <c r="P1036" s="6"/>
      <c r="Q1036" s="6"/>
      <c r="R1036" s="6"/>
    </row>
    <row r="1037" spans="16:18" x14ac:dyDescent="0.3">
      <c r="P1037" s="6"/>
      <c r="Q1037" s="6"/>
      <c r="R1037" s="6"/>
    </row>
    <row r="1038" spans="16:18" x14ac:dyDescent="0.3">
      <c r="P1038" s="6"/>
      <c r="Q1038" s="6"/>
      <c r="R1038" s="6"/>
    </row>
    <row r="1039" spans="16:18" x14ac:dyDescent="0.3">
      <c r="P1039" s="6"/>
      <c r="Q1039" s="6"/>
      <c r="R1039" s="6"/>
    </row>
    <row r="1040" spans="16:18" x14ac:dyDescent="0.3">
      <c r="P1040" s="6"/>
      <c r="Q1040" s="6"/>
      <c r="R1040" s="6"/>
    </row>
    <row r="1041" spans="16:18" x14ac:dyDescent="0.3">
      <c r="P1041" s="6"/>
      <c r="Q1041" s="6"/>
      <c r="R1041" s="6"/>
    </row>
    <row r="1042" spans="16:18" x14ac:dyDescent="0.3">
      <c r="P1042" s="6"/>
      <c r="Q1042" s="6"/>
      <c r="R1042" s="6"/>
    </row>
    <row r="1043" spans="16:18" x14ac:dyDescent="0.3">
      <c r="P1043" s="6"/>
      <c r="Q1043" s="6"/>
      <c r="R1043" s="6"/>
    </row>
    <row r="1044" spans="16:18" x14ac:dyDescent="0.3">
      <c r="P1044" s="6"/>
      <c r="Q1044" s="6"/>
      <c r="R1044" s="6"/>
    </row>
    <row r="1045" spans="16:18" x14ac:dyDescent="0.3">
      <c r="P1045" s="6"/>
      <c r="Q1045" s="6"/>
      <c r="R1045" s="6"/>
    </row>
    <row r="1046" spans="16:18" x14ac:dyDescent="0.3">
      <c r="P1046" s="6"/>
      <c r="Q1046" s="6"/>
      <c r="R1046" s="6"/>
    </row>
    <row r="1047" spans="16:18" x14ac:dyDescent="0.3">
      <c r="P1047" s="6"/>
      <c r="Q1047" s="6"/>
      <c r="R1047" s="6"/>
    </row>
    <row r="1048" spans="16:18" x14ac:dyDescent="0.3">
      <c r="P1048" s="6"/>
      <c r="Q1048" s="6"/>
      <c r="R1048" s="6"/>
    </row>
    <row r="1049" spans="16:18" x14ac:dyDescent="0.3">
      <c r="P1049" s="6"/>
      <c r="Q1049" s="6"/>
      <c r="R1049" s="6"/>
    </row>
    <row r="1050" spans="16:18" x14ac:dyDescent="0.3">
      <c r="P1050" s="6"/>
      <c r="Q1050" s="6"/>
      <c r="R1050" s="6"/>
    </row>
    <row r="1051" spans="16:18" x14ac:dyDescent="0.3">
      <c r="P1051" s="6"/>
      <c r="Q1051" s="6"/>
      <c r="R1051" s="6"/>
    </row>
    <row r="1052" spans="16:18" x14ac:dyDescent="0.3">
      <c r="P1052" s="6"/>
      <c r="Q1052" s="6"/>
      <c r="R1052" s="6"/>
    </row>
    <row r="1053" spans="16:18" x14ac:dyDescent="0.3">
      <c r="P1053" s="6"/>
      <c r="Q1053" s="6"/>
      <c r="R1053" s="6"/>
    </row>
    <row r="1054" spans="16:18" x14ac:dyDescent="0.3">
      <c r="P1054" s="6"/>
      <c r="Q1054" s="6"/>
      <c r="R1054" s="6"/>
    </row>
    <row r="1055" spans="16:18" x14ac:dyDescent="0.3">
      <c r="P1055" s="6"/>
      <c r="Q1055" s="6"/>
      <c r="R1055" s="6"/>
    </row>
    <row r="1056" spans="16:18" x14ac:dyDescent="0.3">
      <c r="P1056" s="6"/>
      <c r="Q1056" s="6"/>
      <c r="R1056" s="6"/>
    </row>
    <row r="1057" spans="16:18" x14ac:dyDescent="0.3">
      <c r="P1057" s="6"/>
      <c r="Q1057" s="6"/>
      <c r="R1057" s="6"/>
    </row>
    <row r="1058" spans="16:18" x14ac:dyDescent="0.3">
      <c r="P1058" s="6"/>
      <c r="Q1058" s="6"/>
      <c r="R1058" s="6"/>
    </row>
    <row r="1059" spans="16:18" x14ac:dyDescent="0.3">
      <c r="P1059" s="6"/>
      <c r="Q1059" s="6"/>
      <c r="R1059" s="6"/>
    </row>
    <row r="1060" spans="16:18" x14ac:dyDescent="0.3">
      <c r="P1060" s="6"/>
      <c r="Q1060" s="6"/>
      <c r="R1060" s="6"/>
    </row>
    <row r="1061" spans="16:18" x14ac:dyDescent="0.3">
      <c r="P1061" s="6"/>
      <c r="Q1061" s="6"/>
      <c r="R1061" s="6"/>
    </row>
    <row r="1062" spans="16:18" x14ac:dyDescent="0.3">
      <c r="P1062" s="6"/>
      <c r="Q1062" s="6"/>
      <c r="R1062" s="6"/>
    </row>
    <row r="1063" spans="16:18" x14ac:dyDescent="0.3">
      <c r="P1063" s="6"/>
      <c r="Q1063" s="6"/>
      <c r="R1063" s="6"/>
    </row>
    <row r="1064" spans="16:18" x14ac:dyDescent="0.3">
      <c r="P1064" s="6"/>
      <c r="Q1064" s="6"/>
      <c r="R1064" s="6"/>
    </row>
    <row r="1065" spans="16:18" x14ac:dyDescent="0.3">
      <c r="P1065" s="6"/>
      <c r="Q1065" s="6"/>
      <c r="R1065" s="6"/>
    </row>
    <row r="1066" spans="16:18" x14ac:dyDescent="0.3">
      <c r="P1066" s="6"/>
      <c r="Q1066" s="6"/>
      <c r="R1066" s="6"/>
    </row>
    <row r="1067" spans="16:18" x14ac:dyDescent="0.3">
      <c r="P1067" s="6"/>
      <c r="Q1067" s="6"/>
      <c r="R1067" s="6"/>
    </row>
    <row r="1068" spans="16:18" x14ac:dyDescent="0.3">
      <c r="P1068" s="6"/>
      <c r="Q1068" s="6"/>
      <c r="R1068" s="6"/>
    </row>
    <row r="1069" spans="16:18" x14ac:dyDescent="0.3">
      <c r="P1069" s="6"/>
      <c r="Q1069" s="6"/>
      <c r="R1069" s="6"/>
    </row>
    <row r="1070" spans="16:18" x14ac:dyDescent="0.3">
      <c r="P1070" s="6"/>
      <c r="Q1070" s="6"/>
      <c r="R1070" s="6"/>
    </row>
    <row r="1071" spans="16:18" x14ac:dyDescent="0.3">
      <c r="P1071" s="6"/>
      <c r="Q1071" s="6"/>
      <c r="R1071" s="6"/>
    </row>
    <row r="1072" spans="16:18" x14ac:dyDescent="0.3">
      <c r="P1072" s="6"/>
      <c r="Q1072" s="6"/>
      <c r="R1072" s="6"/>
    </row>
    <row r="1073" spans="16:18" x14ac:dyDescent="0.3">
      <c r="P1073" s="6"/>
      <c r="Q1073" s="6"/>
      <c r="R1073" s="6"/>
    </row>
    <row r="1074" spans="16:18" x14ac:dyDescent="0.3">
      <c r="P1074" s="6"/>
      <c r="Q1074" s="6"/>
      <c r="R1074" s="6"/>
    </row>
    <row r="1075" spans="16:18" x14ac:dyDescent="0.3">
      <c r="P1075" s="6"/>
      <c r="Q1075" s="6"/>
      <c r="R1075" s="6"/>
    </row>
    <row r="1076" spans="16:18" x14ac:dyDescent="0.3">
      <c r="P1076" s="6"/>
      <c r="Q1076" s="6"/>
      <c r="R1076" s="6"/>
    </row>
    <row r="1077" spans="16:18" x14ac:dyDescent="0.3">
      <c r="P1077" s="6"/>
      <c r="Q1077" s="6"/>
      <c r="R1077" s="6"/>
    </row>
    <row r="1078" spans="16:18" x14ac:dyDescent="0.3">
      <c r="P1078" s="6"/>
      <c r="Q1078" s="6"/>
      <c r="R1078" s="6"/>
    </row>
    <row r="1079" spans="16:18" x14ac:dyDescent="0.3">
      <c r="P1079" s="6"/>
      <c r="Q1079" s="6"/>
      <c r="R1079" s="6"/>
    </row>
    <row r="1080" spans="16:18" x14ac:dyDescent="0.3">
      <c r="P1080" s="6"/>
      <c r="Q1080" s="6"/>
      <c r="R1080" s="6"/>
    </row>
    <row r="1081" spans="16:18" x14ac:dyDescent="0.3">
      <c r="P1081" s="6"/>
      <c r="Q1081" s="6"/>
      <c r="R1081" s="6"/>
    </row>
    <row r="1082" spans="16:18" x14ac:dyDescent="0.3">
      <c r="P1082" s="6"/>
      <c r="Q1082" s="6"/>
      <c r="R1082" s="6"/>
    </row>
    <row r="1083" spans="16:18" x14ac:dyDescent="0.3">
      <c r="P1083" s="6"/>
      <c r="Q1083" s="6"/>
      <c r="R1083" s="6"/>
    </row>
    <row r="1084" spans="16:18" x14ac:dyDescent="0.3">
      <c r="P1084" s="6"/>
      <c r="Q1084" s="6"/>
      <c r="R1084" s="6"/>
    </row>
    <row r="1085" spans="16:18" x14ac:dyDescent="0.3">
      <c r="P1085" s="6"/>
      <c r="Q1085" s="6"/>
      <c r="R1085" s="6"/>
    </row>
    <row r="1086" spans="16:18" x14ac:dyDescent="0.3">
      <c r="P1086" s="6"/>
      <c r="Q1086" s="6"/>
      <c r="R1086" s="6"/>
    </row>
    <row r="1087" spans="16:18" x14ac:dyDescent="0.3">
      <c r="P1087" s="6"/>
      <c r="Q1087" s="6"/>
      <c r="R1087" s="6"/>
    </row>
    <row r="1088" spans="16:18" x14ac:dyDescent="0.3">
      <c r="P1088" s="6"/>
      <c r="Q1088" s="6"/>
      <c r="R1088" s="6"/>
    </row>
    <row r="1089" spans="16:18" x14ac:dyDescent="0.3">
      <c r="P1089" s="6"/>
      <c r="Q1089" s="6"/>
      <c r="R1089" s="6"/>
    </row>
    <row r="1090" spans="16:18" x14ac:dyDescent="0.3">
      <c r="P1090" s="6"/>
      <c r="Q1090" s="6"/>
      <c r="R1090" s="6"/>
    </row>
    <row r="1091" spans="16:18" x14ac:dyDescent="0.3">
      <c r="P1091" s="6"/>
      <c r="Q1091" s="6"/>
      <c r="R1091" s="6"/>
    </row>
    <row r="1092" spans="16:18" x14ac:dyDescent="0.3">
      <c r="P1092" s="6"/>
      <c r="Q1092" s="6"/>
      <c r="R1092" s="6"/>
    </row>
    <row r="1093" spans="16:18" x14ac:dyDescent="0.3">
      <c r="P1093" s="6"/>
      <c r="Q1093" s="6"/>
      <c r="R1093" s="6"/>
    </row>
    <row r="1094" spans="16:18" x14ac:dyDescent="0.3">
      <c r="P1094" s="6"/>
      <c r="Q1094" s="6"/>
      <c r="R1094" s="6"/>
    </row>
    <row r="1095" spans="16:18" x14ac:dyDescent="0.3">
      <c r="P1095" s="6"/>
      <c r="Q1095" s="6"/>
      <c r="R1095" s="6"/>
    </row>
    <row r="1096" spans="16:18" x14ac:dyDescent="0.3">
      <c r="P1096" s="6"/>
      <c r="Q1096" s="6"/>
      <c r="R1096" s="6"/>
    </row>
    <row r="1097" spans="16:18" x14ac:dyDescent="0.3">
      <c r="P1097" s="6"/>
      <c r="Q1097" s="6"/>
      <c r="R1097" s="6"/>
    </row>
    <row r="1098" spans="16:18" x14ac:dyDescent="0.3">
      <c r="P1098" s="6"/>
      <c r="Q1098" s="6"/>
      <c r="R1098" s="6"/>
    </row>
    <row r="1099" spans="16:18" x14ac:dyDescent="0.3">
      <c r="P1099" s="6"/>
      <c r="Q1099" s="6"/>
      <c r="R1099" s="6"/>
    </row>
    <row r="1100" spans="16:18" x14ac:dyDescent="0.3">
      <c r="P1100" s="6"/>
      <c r="Q1100" s="6"/>
      <c r="R1100" s="6"/>
    </row>
    <row r="1101" spans="16:18" x14ac:dyDescent="0.3">
      <c r="P1101" s="6"/>
      <c r="Q1101" s="6"/>
      <c r="R1101" s="6"/>
    </row>
    <row r="1102" spans="16:18" x14ac:dyDescent="0.3">
      <c r="P1102" s="6"/>
      <c r="Q1102" s="6"/>
      <c r="R1102" s="6"/>
    </row>
    <row r="1103" spans="16:18" x14ac:dyDescent="0.3">
      <c r="P1103" s="6"/>
      <c r="Q1103" s="6"/>
      <c r="R1103" s="6"/>
    </row>
    <row r="1104" spans="16:18" x14ac:dyDescent="0.3">
      <c r="P1104" s="6"/>
      <c r="Q1104" s="6"/>
      <c r="R1104" s="6"/>
    </row>
    <row r="1105" spans="16:18" x14ac:dyDescent="0.3">
      <c r="P1105" s="6"/>
      <c r="Q1105" s="6"/>
      <c r="R1105" s="6"/>
    </row>
    <row r="1106" spans="16:18" x14ac:dyDescent="0.3">
      <c r="P1106" s="6"/>
      <c r="Q1106" s="6"/>
      <c r="R1106" s="6"/>
    </row>
    <row r="1107" spans="16:18" x14ac:dyDescent="0.3">
      <c r="P1107" s="6"/>
      <c r="Q1107" s="6"/>
      <c r="R1107" s="6"/>
    </row>
    <row r="1108" spans="16:18" x14ac:dyDescent="0.3">
      <c r="P1108" s="6"/>
      <c r="Q1108" s="6"/>
      <c r="R1108" s="6"/>
    </row>
    <row r="1109" spans="16:18" x14ac:dyDescent="0.3">
      <c r="P1109" s="6"/>
      <c r="Q1109" s="6"/>
      <c r="R1109" s="6"/>
    </row>
    <row r="1110" spans="16:18" x14ac:dyDescent="0.3">
      <c r="P1110" s="6"/>
      <c r="Q1110" s="6"/>
      <c r="R1110" s="6"/>
    </row>
    <row r="1111" spans="16:18" x14ac:dyDescent="0.3">
      <c r="P1111" s="6"/>
      <c r="Q1111" s="6"/>
      <c r="R1111" s="6"/>
    </row>
    <row r="1112" spans="16:18" x14ac:dyDescent="0.3">
      <c r="P1112" s="6"/>
      <c r="Q1112" s="6"/>
      <c r="R1112" s="6"/>
    </row>
    <row r="1113" spans="16:18" x14ac:dyDescent="0.3">
      <c r="P1113" s="6"/>
      <c r="Q1113" s="6"/>
      <c r="R1113" s="6"/>
    </row>
    <row r="1114" spans="16:18" x14ac:dyDescent="0.3">
      <c r="P1114" s="6"/>
      <c r="Q1114" s="6"/>
      <c r="R1114" s="6"/>
    </row>
    <row r="1115" spans="16:18" x14ac:dyDescent="0.3">
      <c r="P1115" s="6"/>
      <c r="Q1115" s="6"/>
      <c r="R1115" s="6"/>
    </row>
    <row r="1116" spans="16:18" x14ac:dyDescent="0.3">
      <c r="P1116" s="6"/>
      <c r="Q1116" s="6"/>
      <c r="R1116" s="6"/>
    </row>
    <row r="1117" spans="16:18" x14ac:dyDescent="0.3">
      <c r="P1117" s="6"/>
      <c r="Q1117" s="6"/>
      <c r="R1117" s="6"/>
    </row>
    <row r="1118" spans="16:18" x14ac:dyDescent="0.3">
      <c r="P1118" s="6"/>
      <c r="Q1118" s="6"/>
      <c r="R1118" s="6"/>
    </row>
    <row r="1119" spans="16:18" x14ac:dyDescent="0.3">
      <c r="P1119" s="6"/>
      <c r="Q1119" s="6"/>
      <c r="R1119" s="6"/>
    </row>
    <row r="1120" spans="16:18" x14ac:dyDescent="0.3">
      <c r="P1120" s="6"/>
      <c r="Q1120" s="6"/>
      <c r="R1120" s="6"/>
    </row>
    <row r="1121" spans="16:18" x14ac:dyDescent="0.3">
      <c r="P1121" s="6"/>
      <c r="Q1121" s="6"/>
      <c r="R1121" s="6"/>
    </row>
    <row r="1122" spans="16:18" x14ac:dyDescent="0.3">
      <c r="P1122" s="6"/>
      <c r="Q1122" s="6"/>
      <c r="R1122" s="6"/>
    </row>
    <row r="1123" spans="16:18" x14ac:dyDescent="0.3">
      <c r="P1123" s="6"/>
      <c r="Q1123" s="6"/>
      <c r="R1123" s="6"/>
    </row>
    <row r="1124" spans="16:18" x14ac:dyDescent="0.3">
      <c r="P1124" s="6"/>
      <c r="Q1124" s="6"/>
      <c r="R1124" s="6"/>
    </row>
    <row r="1125" spans="16:18" x14ac:dyDescent="0.3">
      <c r="P1125" s="6"/>
      <c r="Q1125" s="6"/>
      <c r="R1125" s="6"/>
    </row>
    <row r="1126" spans="16:18" x14ac:dyDescent="0.3">
      <c r="P1126" s="6"/>
      <c r="Q1126" s="6"/>
      <c r="R1126" s="6"/>
    </row>
    <row r="1127" spans="16:18" x14ac:dyDescent="0.3">
      <c r="P1127" s="6"/>
      <c r="Q1127" s="6"/>
      <c r="R1127" s="6"/>
    </row>
    <row r="1128" spans="16:18" x14ac:dyDescent="0.3">
      <c r="P1128" s="6"/>
      <c r="Q1128" s="6"/>
      <c r="R1128" s="6"/>
    </row>
    <row r="1129" spans="16:18" x14ac:dyDescent="0.3">
      <c r="P1129" s="6"/>
      <c r="Q1129" s="6"/>
      <c r="R1129" s="6"/>
    </row>
    <row r="1130" spans="16:18" x14ac:dyDescent="0.3">
      <c r="P1130" s="6"/>
      <c r="Q1130" s="6"/>
      <c r="R1130" s="6"/>
    </row>
    <row r="1131" spans="16:18" x14ac:dyDescent="0.3">
      <c r="P1131" s="6"/>
      <c r="Q1131" s="6"/>
      <c r="R1131" s="6"/>
    </row>
    <row r="1132" spans="16:18" x14ac:dyDescent="0.3">
      <c r="P1132" s="6"/>
      <c r="Q1132" s="6"/>
      <c r="R1132" s="6"/>
    </row>
    <row r="1133" spans="16:18" x14ac:dyDescent="0.3">
      <c r="P1133" s="6"/>
      <c r="Q1133" s="6"/>
      <c r="R1133" s="6"/>
    </row>
    <row r="1134" spans="16:18" x14ac:dyDescent="0.3">
      <c r="P1134" s="6"/>
      <c r="Q1134" s="6"/>
      <c r="R1134" s="6"/>
    </row>
    <row r="1135" spans="16:18" x14ac:dyDescent="0.3">
      <c r="P1135" s="6"/>
      <c r="Q1135" s="6"/>
      <c r="R1135" s="6"/>
    </row>
    <row r="1136" spans="16:18" x14ac:dyDescent="0.3">
      <c r="P1136" s="6"/>
      <c r="Q1136" s="6"/>
      <c r="R1136" s="6"/>
    </row>
    <row r="1137" spans="16:18" x14ac:dyDescent="0.3">
      <c r="P1137" s="6"/>
      <c r="Q1137" s="6"/>
      <c r="R1137" s="6"/>
    </row>
    <row r="1138" spans="16:18" x14ac:dyDescent="0.3">
      <c r="P1138" s="6"/>
      <c r="Q1138" s="6"/>
      <c r="R1138" s="6"/>
    </row>
    <row r="1139" spans="16:18" x14ac:dyDescent="0.3">
      <c r="P1139" s="6"/>
      <c r="Q1139" s="6"/>
      <c r="R1139" s="6"/>
    </row>
    <row r="1140" spans="16:18" x14ac:dyDescent="0.3">
      <c r="P1140" s="6"/>
      <c r="Q1140" s="6"/>
      <c r="R1140" s="6"/>
    </row>
    <row r="1141" spans="16:18" x14ac:dyDescent="0.3">
      <c r="P1141" s="6"/>
      <c r="Q1141" s="6"/>
      <c r="R1141" s="6"/>
    </row>
    <row r="1142" spans="16:18" x14ac:dyDescent="0.3">
      <c r="P1142" s="6"/>
      <c r="Q1142" s="6"/>
      <c r="R1142" s="6"/>
    </row>
    <row r="1143" spans="16:18" x14ac:dyDescent="0.3">
      <c r="P1143" s="6"/>
      <c r="Q1143" s="6"/>
      <c r="R1143" s="6"/>
    </row>
    <row r="1144" spans="16:18" x14ac:dyDescent="0.3">
      <c r="P1144" s="6"/>
      <c r="Q1144" s="6"/>
      <c r="R1144" s="6"/>
    </row>
    <row r="1145" spans="16:18" x14ac:dyDescent="0.3">
      <c r="P1145" s="6"/>
      <c r="Q1145" s="6"/>
      <c r="R1145" s="6"/>
    </row>
    <row r="1146" spans="16:18" x14ac:dyDescent="0.3">
      <c r="P1146" s="6"/>
      <c r="Q1146" s="6"/>
      <c r="R1146" s="6"/>
    </row>
    <row r="1147" spans="16:18" x14ac:dyDescent="0.3">
      <c r="P1147" s="6"/>
      <c r="Q1147" s="6"/>
      <c r="R1147" s="6"/>
    </row>
    <row r="1148" spans="16:18" x14ac:dyDescent="0.3">
      <c r="P1148" s="6"/>
      <c r="Q1148" s="6"/>
      <c r="R1148" s="6"/>
    </row>
    <row r="1149" spans="16:18" x14ac:dyDescent="0.3">
      <c r="P1149" s="6"/>
      <c r="Q1149" s="6"/>
      <c r="R1149" s="6"/>
    </row>
    <row r="1150" spans="16:18" x14ac:dyDescent="0.3">
      <c r="P1150" s="6"/>
      <c r="Q1150" s="6"/>
      <c r="R1150" s="6"/>
    </row>
    <row r="1151" spans="16:18" x14ac:dyDescent="0.3">
      <c r="P1151" s="6"/>
      <c r="Q1151" s="6"/>
      <c r="R1151" s="6"/>
    </row>
    <row r="1152" spans="16:18" x14ac:dyDescent="0.3">
      <c r="P1152" s="6"/>
      <c r="Q1152" s="6"/>
      <c r="R1152" s="6"/>
    </row>
    <row r="1153" spans="16:18" x14ac:dyDescent="0.3">
      <c r="P1153" s="6"/>
      <c r="Q1153" s="6"/>
      <c r="R1153" s="6"/>
    </row>
    <row r="1154" spans="16:18" x14ac:dyDescent="0.3">
      <c r="P1154" s="6"/>
      <c r="Q1154" s="6"/>
      <c r="R1154" s="6"/>
    </row>
    <row r="1155" spans="16:18" x14ac:dyDescent="0.3">
      <c r="P1155" s="6"/>
      <c r="Q1155" s="6"/>
      <c r="R1155" s="6"/>
    </row>
    <row r="1156" spans="16:18" x14ac:dyDescent="0.3">
      <c r="P1156" s="6"/>
      <c r="Q1156" s="6"/>
      <c r="R1156" s="6"/>
    </row>
    <row r="1157" spans="16:18" x14ac:dyDescent="0.3">
      <c r="P1157" s="6"/>
      <c r="Q1157" s="6"/>
      <c r="R1157" s="6"/>
    </row>
    <row r="1158" spans="16:18" x14ac:dyDescent="0.3">
      <c r="P1158" s="6"/>
      <c r="Q1158" s="6"/>
      <c r="R1158" s="6"/>
    </row>
    <row r="1159" spans="16:18" x14ac:dyDescent="0.3">
      <c r="P1159" s="6"/>
      <c r="Q1159" s="6"/>
      <c r="R1159" s="6"/>
    </row>
    <row r="1160" spans="16:18" x14ac:dyDescent="0.3">
      <c r="P1160" s="6"/>
      <c r="Q1160" s="6"/>
      <c r="R1160" s="6"/>
    </row>
    <row r="1161" spans="16:18" x14ac:dyDescent="0.3">
      <c r="P1161" s="6"/>
      <c r="Q1161" s="6"/>
      <c r="R1161" s="6"/>
    </row>
    <row r="1162" spans="16:18" x14ac:dyDescent="0.3">
      <c r="P1162" s="6"/>
      <c r="Q1162" s="6"/>
      <c r="R1162" s="6"/>
    </row>
    <row r="1163" spans="16:18" x14ac:dyDescent="0.3">
      <c r="P1163" s="6"/>
      <c r="Q1163" s="6"/>
      <c r="R1163" s="6"/>
    </row>
    <row r="1164" spans="16:18" x14ac:dyDescent="0.3">
      <c r="P1164" s="6"/>
      <c r="Q1164" s="6"/>
      <c r="R1164" s="6"/>
    </row>
    <row r="1165" spans="16:18" x14ac:dyDescent="0.3">
      <c r="P1165" s="6"/>
      <c r="Q1165" s="6"/>
      <c r="R1165" s="6"/>
    </row>
    <row r="1166" spans="16:18" x14ac:dyDescent="0.3">
      <c r="P1166" s="6"/>
      <c r="Q1166" s="6"/>
      <c r="R1166" s="6"/>
    </row>
    <row r="1167" spans="16:18" x14ac:dyDescent="0.3">
      <c r="P1167" s="6"/>
      <c r="Q1167" s="6"/>
      <c r="R1167" s="6"/>
    </row>
    <row r="1168" spans="16:18" x14ac:dyDescent="0.3">
      <c r="P1168" s="6"/>
      <c r="Q1168" s="6"/>
      <c r="R1168" s="6"/>
    </row>
    <row r="1169" spans="16:18" x14ac:dyDescent="0.3">
      <c r="P1169" s="6"/>
      <c r="Q1169" s="6"/>
      <c r="R1169" s="6"/>
    </row>
    <row r="1170" spans="16:18" x14ac:dyDescent="0.3">
      <c r="P1170" s="6"/>
      <c r="Q1170" s="6"/>
      <c r="R1170" s="6"/>
    </row>
    <row r="1171" spans="16:18" x14ac:dyDescent="0.3">
      <c r="P1171" s="6"/>
      <c r="Q1171" s="6"/>
      <c r="R1171" s="6"/>
    </row>
    <row r="1172" spans="16:18" x14ac:dyDescent="0.3">
      <c r="P1172" s="6"/>
      <c r="Q1172" s="6"/>
      <c r="R1172" s="6"/>
    </row>
    <row r="1173" spans="16:18" x14ac:dyDescent="0.3">
      <c r="P1173" s="6"/>
      <c r="Q1173" s="6"/>
      <c r="R1173" s="6"/>
    </row>
    <row r="1174" spans="16:18" x14ac:dyDescent="0.3">
      <c r="P1174" s="6"/>
      <c r="Q1174" s="6"/>
      <c r="R1174" s="6"/>
    </row>
    <row r="1175" spans="16:18" x14ac:dyDescent="0.3">
      <c r="P1175" s="6"/>
      <c r="Q1175" s="6"/>
      <c r="R1175" s="6"/>
    </row>
    <row r="1176" spans="16:18" x14ac:dyDescent="0.3">
      <c r="P1176" s="6"/>
      <c r="Q1176" s="6"/>
      <c r="R1176" s="6"/>
    </row>
    <row r="1177" spans="16:18" x14ac:dyDescent="0.3">
      <c r="P1177" s="6"/>
      <c r="Q1177" s="6"/>
      <c r="R1177" s="6"/>
    </row>
    <row r="1178" spans="16:18" x14ac:dyDescent="0.3">
      <c r="P1178" s="6"/>
      <c r="Q1178" s="6"/>
      <c r="R1178" s="6"/>
    </row>
    <row r="1179" spans="16:18" x14ac:dyDescent="0.3">
      <c r="P1179" s="6"/>
      <c r="Q1179" s="6"/>
      <c r="R1179" s="6"/>
    </row>
    <row r="1180" spans="16:18" x14ac:dyDescent="0.3">
      <c r="P1180" s="6"/>
      <c r="Q1180" s="6"/>
      <c r="R1180" s="6"/>
    </row>
    <row r="1181" spans="16:18" x14ac:dyDescent="0.3">
      <c r="P1181" s="6"/>
      <c r="Q1181" s="6"/>
      <c r="R1181" s="6"/>
    </row>
    <row r="1182" spans="16:18" x14ac:dyDescent="0.3">
      <c r="P1182" s="6"/>
      <c r="Q1182" s="6"/>
      <c r="R1182" s="6"/>
    </row>
    <row r="1183" spans="16:18" x14ac:dyDescent="0.3">
      <c r="P1183" s="6"/>
      <c r="Q1183" s="6"/>
      <c r="R1183" s="6"/>
    </row>
    <row r="1184" spans="16:18" x14ac:dyDescent="0.3">
      <c r="P1184" s="6"/>
      <c r="Q1184" s="6"/>
      <c r="R1184" s="6"/>
    </row>
    <row r="1185" spans="16:18" x14ac:dyDescent="0.3">
      <c r="P1185" s="6"/>
      <c r="Q1185" s="6"/>
      <c r="R1185" s="6"/>
    </row>
    <row r="1186" spans="16:18" x14ac:dyDescent="0.3">
      <c r="P1186" s="6"/>
      <c r="Q1186" s="6"/>
      <c r="R1186" s="6"/>
    </row>
    <row r="1187" spans="16:18" x14ac:dyDescent="0.3">
      <c r="P1187" s="6"/>
      <c r="Q1187" s="6"/>
      <c r="R1187" s="6"/>
    </row>
    <row r="1188" spans="16:18" x14ac:dyDescent="0.3">
      <c r="P1188" s="6"/>
      <c r="Q1188" s="6"/>
      <c r="R1188" s="6"/>
    </row>
    <row r="1189" spans="16:18" x14ac:dyDescent="0.3">
      <c r="P1189" s="6"/>
      <c r="Q1189" s="6"/>
      <c r="R1189" s="6"/>
    </row>
    <row r="1190" spans="16:18" x14ac:dyDescent="0.3">
      <c r="P1190" s="6"/>
      <c r="Q1190" s="6"/>
      <c r="R1190" s="6"/>
    </row>
    <row r="1191" spans="16:18" x14ac:dyDescent="0.3">
      <c r="P1191" s="6"/>
      <c r="Q1191" s="6"/>
      <c r="R1191" s="6"/>
    </row>
    <row r="1192" spans="16:18" x14ac:dyDescent="0.3">
      <c r="P1192" s="6"/>
      <c r="Q1192" s="6"/>
      <c r="R1192" s="6"/>
    </row>
    <row r="1193" spans="16:18" x14ac:dyDescent="0.3">
      <c r="P1193" s="6"/>
      <c r="Q1193" s="6"/>
      <c r="R1193" s="6"/>
    </row>
    <row r="1194" spans="16:18" x14ac:dyDescent="0.3">
      <c r="P1194" s="6"/>
      <c r="Q1194" s="6"/>
      <c r="R1194" s="6"/>
    </row>
    <row r="1195" spans="16:18" x14ac:dyDescent="0.3">
      <c r="P1195" s="6"/>
      <c r="Q1195" s="6"/>
      <c r="R1195" s="6"/>
    </row>
    <row r="1196" spans="16:18" x14ac:dyDescent="0.3">
      <c r="P1196" s="6"/>
      <c r="Q1196" s="6"/>
      <c r="R1196" s="6"/>
    </row>
    <row r="1197" spans="16:18" x14ac:dyDescent="0.3">
      <c r="P1197" s="6"/>
      <c r="Q1197" s="6"/>
      <c r="R1197" s="6"/>
    </row>
    <row r="1198" spans="16:18" x14ac:dyDescent="0.3">
      <c r="P1198" s="6"/>
      <c r="Q1198" s="6"/>
      <c r="R1198" s="6"/>
    </row>
    <row r="1199" spans="16:18" x14ac:dyDescent="0.3">
      <c r="P1199" s="6"/>
      <c r="Q1199" s="6"/>
      <c r="R1199" s="6"/>
    </row>
    <row r="1200" spans="16:18" x14ac:dyDescent="0.3">
      <c r="P1200" s="6"/>
      <c r="Q1200" s="6"/>
      <c r="R1200" s="6"/>
    </row>
    <row r="1201" spans="16:18" x14ac:dyDescent="0.3">
      <c r="P1201" s="6"/>
      <c r="Q1201" s="6"/>
      <c r="R1201" s="6"/>
    </row>
    <row r="1202" spans="16:18" x14ac:dyDescent="0.3">
      <c r="P1202" s="6"/>
      <c r="Q1202" s="6"/>
      <c r="R1202" s="6"/>
    </row>
    <row r="1203" spans="16:18" x14ac:dyDescent="0.3">
      <c r="P1203" s="6"/>
      <c r="Q1203" s="6"/>
      <c r="R1203" s="6"/>
    </row>
    <row r="1204" spans="16:18" x14ac:dyDescent="0.3">
      <c r="P1204" s="6"/>
      <c r="Q1204" s="6"/>
      <c r="R1204" s="6"/>
    </row>
    <row r="1205" spans="16:18" x14ac:dyDescent="0.3">
      <c r="P1205" s="6"/>
      <c r="Q1205" s="6"/>
      <c r="R1205" s="6"/>
    </row>
    <row r="1206" spans="16:18" x14ac:dyDescent="0.3">
      <c r="P1206" s="6"/>
      <c r="Q1206" s="6"/>
      <c r="R1206" s="6"/>
    </row>
    <row r="1207" spans="16:18" x14ac:dyDescent="0.3">
      <c r="P1207" s="6"/>
      <c r="Q1207" s="6"/>
      <c r="R1207" s="6"/>
    </row>
    <row r="1208" spans="16:18" x14ac:dyDescent="0.3">
      <c r="P1208" s="6"/>
      <c r="Q1208" s="6"/>
      <c r="R1208" s="6"/>
    </row>
    <row r="1209" spans="16:18" x14ac:dyDescent="0.3">
      <c r="P1209" s="6"/>
      <c r="Q1209" s="6"/>
      <c r="R1209" s="6"/>
    </row>
    <row r="1210" spans="16:18" x14ac:dyDescent="0.3">
      <c r="P1210" s="6"/>
      <c r="Q1210" s="6"/>
      <c r="R1210" s="6"/>
    </row>
    <row r="1211" spans="16:18" x14ac:dyDescent="0.3">
      <c r="P1211" s="6"/>
      <c r="Q1211" s="6"/>
      <c r="R1211" s="6"/>
    </row>
    <row r="1212" spans="16:18" x14ac:dyDescent="0.3">
      <c r="P1212" s="6"/>
      <c r="Q1212" s="6"/>
      <c r="R1212" s="6"/>
    </row>
    <row r="1213" spans="16:18" x14ac:dyDescent="0.3">
      <c r="P1213" s="6"/>
      <c r="Q1213" s="6"/>
      <c r="R1213" s="6"/>
    </row>
    <row r="1214" spans="16:18" x14ac:dyDescent="0.3">
      <c r="P1214" s="6"/>
      <c r="Q1214" s="6"/>
      <c r="R1214" s="6"/>
    </row>
    <row r="1215" spans="16:18" x14ac:dyDescent="0.3">
      <c r="P1215" s="6"/>
      <c r="Q1215" s="6"/>
      <c r="R1215" s="6"/>
    </row>
    <row r="1216" spans="16:18" x14ac:dyDescent="0.3">
      <c r="P1216" s="6"/>
      <c r="Q1216" s="6"/>
      <c r="R1216" s="6"/>
    </row>
    <row r="1217" spans="16:18" x14ac:dyDescent="0.3">
      <c r="P1217" s="6"/>
      <c r="Q1217" s="6"/>
      <c r="R1217" s="6"/>
    </row>
    <row r="1218" spans="16:18" x14ac:dyDescent="0.3">
      <c r="P1218" s="6"/>
      <c r="Q1218" s="6"/>
      <c r="R1218" s="6"/>
    </row>
    <row r="1219" spans="16:18" x14ac:dyDescent="0.3">
      <c r="P1219" s="6"/>
      <c r="Q1219" s="6"/>
      <c r="R1219" s="6"/>
    </row>
    <row r="1220" spans="16:18" x14ac:dyDescent="0.3">
      <c r="P1220" s="6"/>
      <c r="Q1220" s="6"/>
      <c r="R1220" s="6"/>
    </row>
    <row r="1221" spans="16:18" x14ac:dyDescent="0.3">
      <c r="P1221" s="6"/>
      <c r="Q1221" s="6"/>
      <c r="R1221" s="6"/>
    </row>
    <row r="1222" spans="16:18" x14ac:dyDescent="0.3">
      <c r="P1222" s="6"/>
      <c r="Q1222" s="6"/>
      <c r="R1222" s="6"/>
    </row>
    <row r="1223" spans="16:18" x14ac:dyDescent="0.3">
      <c r="P1223" s="6"/>
      <c r="Q1223" s="6"/>
      <c r="R1223" s="6"/>
    </row>
    <row r="1224" spans="16:18" x14ac:dyDescent="0.3">
      <c r="P1224" s="6"/>
      <c r="Q1224" s="6"/>
      <c r="R1224" s="6"/>
    </row>
    <row r="1225" spans="16:18" x14ac:dyDescent="0.3">
      <c r="P1225" s="6"/>
      <c r="Q1225" s="6"/>
      <c r="R1225" s="6"/>
    </row>
    <row r="1226" spans="16:18" x14ac:dyDescent="0.3">
      <c r="P1226" s="6"/>
      <c r="Q1226" s="6"/>
      <c r="R1226" s="6"/>
    </row>
    <row r="1227" spans="16:18" x14ac:dyDescent="0.3">
      <c r="P1227" s="6"/>
      <c r="Q1227" s="6"/>
      <c r="R1227" s="6"/>
    </row>
    <row r="1228" spans="16:18" x14ac:dyDescent="0.3">
      <c r="P1228" s="6"/>
      <c r="Q1228" s="6"/>
      <c r="R1228" s="6"/>
    </row>
    <row r="1229" spans="16:18" x14ac:dyDescent="0.3">
      <c r="P1229" s="6"/>
      <c r="Q1229" s="6"/>
      <c r="R1229" s="6"/>
    </row>
    <row r="1230" spans="16:18" x14ac:dyDescent="0.3">
      <c r="P1230" s="6"/>
      <c r="Q1230" s="6"/>
      <c r="R1230" s="6"/>
    </row>
    <row r="1231" spans="16:18" x14ac:dyDescent="0.3">
      <c r="P1231" s="6"/>
      <c r="Q1231" s="6"/>
      <c r="R1231" s="6"/>
    </row>
    <row r="1232" spans="16:18" x14ac:dyDescent="0.3">
      <c r="P1232" s="6"/>
      <c r="Q1232" s="6"/>
      <c r="R1232" s="6"/>
    </row>
    <row r="1233" spans="16:18" x14ac:dyDescent="0.3">
      <c r="P1233" s="6"/>
      <c r="Q1233" s="6"/>
      <c r="R1233" s="6"/>
    </row>
    <row r="1234" spans="16:18" x14ac:dyDescent="0.3">
      <c r="P1234" s="6"/>
      <c r="Q1234" s="6"/>
      <c r="R1234" s="6"/>
    </row>
    <row r="1235" spans="16:18" x14ac:dyDescent="0.3">
      <c r="P1235" s="6"/>
      <c r="Q1235" s="6"/>
      <c r="R1235" s="6"/>
    </row>
    <row r="1236" spans="16:18" x14ac:dyDescent="0.3">
      <c r="P1236" s="6"/>
      <c r="Q1236" s="6"/>
      <c r="R1236" s="6"/>
    </row>
    <row r="1237" spans="16:18" x14ac:dyDescent="0.3">
      <c r="P1237" s="6"/>
      <c r="Q1237" s="6"/>
      <c r="R1237" s="6"/>
    </row>
    <row r="1238" spans="16:18" x14ac:dyDescent="0.3">
      <c r="P1238" s="6"/>
      <c r="Q1238" s="6"/>
      <c r="R1238" s="6"/>
    </row>
    <row r="1239" spans="16:18" x14ac:dyDescent="0.3">
      <c r="P1239" s="6"/>
      <c r="Q1239" s="6"/>
      <c r="R1239" s="6"/>
    </row>
    <row r="1240" spans="16:18" x14ac:dyDescent="0.3">
      <c r="P1240" s="6"/>
      <c r="Q1240" s="6"/>
      <c r="R1240" s="6"/>
    </row>
    <row r="1241" spans="16:18" x14ac:dyDescent="0.3">
      <c r="P1241" s="6"/>
      <c r="Q1241" s="6"/>
      <c r="R1241" s="6"/>
    </row>
    <row r="1242" spans="16:18" x14ac:dyDescent="0.3">
      <c r="P1242" s="6"/>
      <c r="Q1242" s="6"/>
      <c r="R1242" s="6"/>
    </row>
    <row r="1243" spans="16:18" x14ac:dyDescent="0.3">
      <c r="P1243" s="6"/>
      <c r="Q1243" s="6"/>
      <c r="R1243" s="6"/>
    </row>
    <row r="1244" spans="16:18" x14ac:dyDescent="0.3">
      <c r="P1244" s="6"/>
      <c r="Q1244" s="6"/>
      <c r="R1244" s="6"/>
    </row>
    <row r="1245" spans="16:18" x14ac:dyDescent="0.3">
      <c r="P1245" s="6"/>
      <c r="Q1245" s="6"/>
      <c r="R1245" s="6"/>
    </row>
    <row r="1246" spans="16:18" x14ac:dyDescent="0.3">
      <c r="P1246" s="6"/>
      <c r="Q1246" s="6"/>
      <c r="R1246" s="6"/>
    </row>
    <row r="1247" spans="16:18" x14ac:dyDescent="0.3">
      <c r="P1247" s="6"/>
      <c r="Q1247" s="6"/>
      <c r="R1247" s="6"/>
    </row>
    <row r="1248" spans="16:18" x14ac:dyDescent="0.3">
      <c r="P1248" s="6"/>
      <c r="Q1248" s="6"/>
      <c r="R1248" s="6"/>
    </row>
    <row r="1249" spans="16:18" x14ac:dyDescent="0.3">
      <c r="P1249" s="6"/>
      <c r="Q1249" s="6"/>
      <c r="R1249" s="6"/>
    </row>
    <row r="1250" spans="16:18" x14ac:dyDescent="0.3">
      <c r="P1250" s="6"/>
      <c r="Q1250" s="6"/>
      <c r="R1250" s="6"/>
    </row>
    <row r="1251" spans="16:18" x14ac:dyDescent="0.3">
      <c r="P1251" s="6"/>
      <c r="Q1251" s="6"/>
      <c r="R1251" s="6"/>
    </row>
    <row r="1252" spans="16:18" x14ac:dyDescent="0.3">
      <c r="P1252" s="6"/>
      <c r="Q1252" s="6"/>
      <c r="R1252" s="6"/>
    </row>
    <row r="1253" spans="16:18" x14ac:dyDescent="0.3">
      <c r="P1253" s="6"/>
      <c r="Q1253" s="6"/>
      <c r="R1253" s="6"/>
    </row>
    <row r="1254" spans="16:18" x14ac:dyDescent="0.3">
      <c r="P1254" s="6"/>
      <c r="Q1254" s="6"/>
      <c r="R1254" s="6"/>
    </row>
    <row r="1255" spans="16:18" x14ac:dyDescent="0.3">
      <c r="P1255" s="6"/>
      <c r="Q1255" s="6"/>
      <c r="R1255" s="6"/>
    </row>
    <row r="1256" spans="16:18" x14ac:dyDescent="0.3">
      <c r="P1256" s="6"/>
      <c r="Q1256" s="6"/>
      <c r="R1256" s="6"/>
    </row>
    <row r="1257" spans="16:18" x14ac:dyDescent="0.3">
      <c r="P1257" s="6"/>
      <c r="Q1257" s="6"/>
      <c r="R1257" s="6"/>
    </row>
    <row r="1258" spans="16:18" x14ac:dyDescent="0.3">
      <c r="P1258" s="6"/>
      <c r="Q1258" s="6"/>
      <c r="R1258" s="6"/>
    </row>
    <row r="1259" spans="16:18" x14ac:dyDescent="0.3">
      <c r="P1259" s="6"/>
      <c r="Q1259" s="6"/>
      <c r="R1259" s="6"/>
    </row>
    <row r="1260" spans="16:18" x14ac:dyDescent="0.3">
      <c r="P1260" s="6"/>
      <c r="Q1260" s="6"/>
      <c r="R1260" s="6"/>
    </row>
    <row r="1261" spans="16:18" x14ac:dyDescent="0.3">
      <c r="P1261" s="6"/>
      <c r="Q1261" s="6"/>
      <c r="R1261" s="6"/>
    </row>
    <row r="1262" spans="16:18" x14ac:dyDescent="0.3">
      <c r="P1262" s="6"/>
      <c r="Q1262" s="6"/>
      <c r="R1262" s="6"/>
    </row>
    <row r="1263" spans="16:18" x14ac:dyDescent="0.3">
      <c r="P1263" s="6"/>
      <c r="Q1263" s="6"/>
      <c r="R1263" s="6"/>
    </row>
    <row r="1264" spans="16:18" x14ac:dyDescent="0.3">
      <c r="P1264" s="6"/>
      <c r="Q1264" s="6"/>
      <c r="R1264" s="6"/>
    </row>
    <row r="1265" spans="16:18" x14ac:dyDescent="0.3">
      <c r="P1265" s="6"/>
      <c r="Q1265" s="6"/>
      <c r="R1265" s="6"/>
    </row>
    <row r="1266" spans="16:18" x14ac:dyDescent="0.3">
      <c r="P1266" s="6"/>
      <c r="Q1266" s="6"/>
      <c r="R1266" s="6"/>
    </row>
    <row r="1267" spans="16:18" x14ac:dyDescent="0.3">
      <c r="P1267" s="6"/>
      <c r="Q1267" s="6"/>
      <c r="R1267" s="6"/>
    </row>
    <row r="1268" spans="16:18" x14ac:dyDescent="0.3">
      <c r="P1268" s="6"/>
      <c r="Q1268" s="6"/>
      <c r="R1268" s="6"/>
    </row>
    <row r="1269" spans="16:18" x14ac:dyDescent="0.3">
      <c r="P1269" s="6"/>
      <c r="Q1269" s="6"/>
      <c r="R1269" s="6"/>
    </row>
    <row r="1270" spans="16:18" x14ac:dyDescent="0.3">
      <c r="P1270" s="6"/>
      <c r="Q1270" s="6"/>
      <c r="R1270" s="6"/>
    </row>
    <row r="1271" spans="16:18" x14ac:dyDescent="0.3">
      <c r="P1271" s="6"/>
      <c r="Q1271" s="6"/>
      <c r="R1271" s="6"/>
    </row>
    <row r="1272" spans="16:18" x14ac:dyDescent="0.3">
      <c r="P1272" s="6"/>
      <c r="Q1272" s="6"/>
      <c r="R1272" s="6"/>
    </row>
    <row r="1273" spans="16:18" x14ac:dyDescent="0.3">
      <c r="P1273" s="6"/>
      <c r="Q1273" s="6"/>
      <c r="R1273" s="6"/>
    </row>
    <row r="1274" spans="16:18" x14ac:dyDescent="0.3">
      <c r="P1274" s="6"/>
      <c r="Q1274" s="6"/>
      <c r="R1274" s="6"/>
    </row>
    <row r="1275" spans="16:18" x14ac:dyDescent="0.3">
      <c r="P1275" s="6"/>
      <c r="Q1275" s="6"/>
      <c r="R1275" s="6"/>
    </row>
    <row r="1276" spans="16:18" x14ac:dyDescent="0.3">
      <c r="P1276" s="6"/>
      <c r="Q1276" s="6"/>
      <c r="R1276" s="6"/>
    </row>
    <row r="1277" spans="16:18" x14ac:dyDescent="0.3">
      <c r="P1277" s="6"/>
      <c r="Q1277" s="6"/>
      <c r="R1277" s="6"/>
    </row>
    <row r="1278" spans="16:18" x14ac:dyDescent="0.3">
      <c r="P1278" s="6"/>
      <c r="Q1278" s="6"/>
      <c r="R1278" s="6"/>
    </row>
    <row r="1279" spans="16:18" x14ac:dyDescent="0.3">
      <c r="P1279" s="6"/>
      <c r="Q1279" s="6"/>
      <c r="R1279" s="6"/>
    </row>
    <row r="1280" spans="16:18" x14ac:dyDescent="0.3">
      <c r="P1280" s="6"/>
      <c r="Q1280" s="6"/>
      <c r="R1280" s="6"/>
    </row>
    <row r="1281" spans="16:18" x14ac:dyDescent="0.3">
      <c r="P1281" s="6"/>
      <c r="Q1281" s="6"/>
      <c r="R1281" s="6"/>
    </row>
    <row r="1282" spans="16:18" x14ac:dyDescent="0.3">
      <c r="P1282" s="6"/>
      <c r="Q1282" s="6"/>
      <c r="R1282" s="6"/>
    </row>
    <row r="1283" spans="16:18" x14ac:dyDescent="0.3">
      <c r="P1283" s="6"/>
      <c r="Q1283" s="6"/>
      <c r="R1283" s="6"/>
    </row>
    <row r="1284" spans="16:18" x14ac:dyDescent="0.3">
      <c r="P1284" s="6"/>
      <c r="Q1284" s="6"/>
      <c r="R1284" s="6"/>
    </row>
    <row r="1285" spans="16:18" x14ac:dyDescent="0.3">
      <c r="P1285" s="6"/>
      <c r="Q1285" s="6"/>
      <c r="R1285" s="6"/>
    </row>
    <row r="1286" spans="16:18" x14ac:dyDescent="0.3">
      <c r="P1286" s="6"/>
      <c r="Q1286" s="6"/>
      <c r="R1286" s="6"/>
    </row>
    <row r="1287" spans="16:18" x14ac:dyDescent="0.3">
      <c r="P1287" s="6"/>
      <c r="Q1287" s="6"/>
      <c r="R1287" s="6"/>
    </row>
    <row r="1288" spans="16:18" x14ac:dyDescent="0.3">
      <c r="P1288" s="6"/>
      <c r="Q1288" s="6"/>
      <c r="R1288" s="6"/>
    </row>
    <row r="1289" spans="16:18" x14ac:dyDescent="0.3">
      <c r="P1289" s="6"/>
      <c r="Q1289" s="6"/>
      <c r="R1289" s="6"/>
    </row>
    <row r="1290" spans="16:18" x14ac:dyDescent="0.3">
      <c r="P1290" s="6"/>
      <c r="Q1290" s="6"/>
      <c r="R1290" s="6"/>
    </row>
    <row r="1291" spans="16:18" x14ac:dyDescent="0.3">
      <c r="P1291" s="6"/>
      <c r="Q1291" s="6"/>
      <c r="R1291" s="6"/>
    </row>
    <row r="1292" spans="16:18" x14ac:dyDescent="0.3">
      <c r="P1292" s="6"/>
      <c r="Q1292" s="6"/>
      <c r="R1292" s="6"/>
    </row>
    <row r="1293" spans="16:18" x14ac:dyDescent="0.3">
      <c r="P1293" s="6"/>
      <c r="Q1293" s="6"/>
      <c r="R1293" s="6"/>
    </row>
    <row r="1294" spans="16:18" x14ac:dyDescent="0.3">
      <c r="P1294" s="6"/>
      <c r="Q1294" s="6"/>
      <c r="R1294" s="6"/>
    </row>
    <row r="1295" spans="16:18" x14ac:dyDescent="0.3">
      <c r="P1295" s="6"/>
      <c r="Q1295" s="6"/>
      <c r="R1295" s="6"/>
    </row>
    <row r="1296" spans="16:18" x14ac:dyDescent="0.3">
      <c r="P1296" s="6"/>
      <c r="Q1296" s="6"/>
      <c r="R1296" s="6"/>
    </row>
    <row r="1297" spans="16:18" x14ac:dyDescent="0.3">
      <c r="P1297" s="6"/>
      <c r="Q1297" s="6"/>
      <c r="R1297" s="6"/>
    </row>
    <row r="1298" spans="16:18" x14ac:dyDescent="0.3">
      <c r="P1298" s="6"/>
      <c r="Q1298" s="6"/>
      <c r="R1298" s="6"/>
    </row>
    <row r="1299" spans="16:18" x14ac:dyDescent="0.3">
      <c r="P1299" s="6"/>
      <c r="Q1299" s="6"/>
      <c r="R1299" s="6"/>
    </row>
    <row r="1300" spans="16:18" x14ac:dyDescent="0.3">
      <c r="P1300" s="6"/>
      <c r="Q1300" s="6"/>
      <c r="R1300" s="6"/>
    </row>
    <row r="1301" spans="16:18" x14ac:dyDescent="0.3">
      <c r="P1301" s="6"/>
      <c r="Q1301" s="6"/>
      <c r="R1301" s="6"/>
    </row>
    <row r="1302" spans="16:18" x14ac:dyDescent="0.3">
      <c r="P1302" s="6"/>
      <c r="Q1302" s="6"/>
      <c r="R1302" s="6"/>
    </row>
    <row r="1303" spans="16:18" x14ac:dyDescent="0.3">
      <c r="P1303" s="6"/>
      <c r="Q1303" s="6"/>
      <c r="R1303" s="6"/>
    </row>
    <row r="1304" spans="16:18" x14ac:dyDescent="0.3">
      <c r="P1304" s="6"/>
      <c r="Q1304" s="6"/>
      <c r="R1304" s="6"/>
    </row>
    <row r="1305" spans="16:18" x14ac:dyDescent="0.3">
      <c r="P1305" s="6"/>
      <c r="Q1305" s="6"/>
      <c r="R1305" s="6"/>
    </row>
    <row r="1306" spans="16:18" x14ac:dyDescent="0.3">
      <c r="P1306" s="6"/>
      <c r="Q1306" s="6"/>
      <c r="R1306" s="6"/>
    </row>
    <row r="1307" spans="16:18" x14ac:dyDescent="0.3">
      <c r="P1307" s="6"/>
      <c r="Q1307" s="6"/>
      <c r="R1307" s="6"/>
    </row>
    <row r="1308" spans="16:18" x14ac:dyDescent="0.3">
      <c r="P1308" s="6"/>
      <c r="Q1308" s="6"/>
      <c r="R1308" s="6"/>
    </row>
    <row r="1309" spans="16:18" x14ac:dyDescent="0.3">
      <c r="P1309" s="6"/>
      <c r="Q1309" s="6"/>
      <c r="R1309" s="6"/>
    </row>
    <row r="1310" spans="16:18" x14ac:dyDescent="0.3">
      <c r="P1310" s="6"/>
      <c r="Q1310" s="6"/>
      <c r="R1310" s="6"/>
    </row>
    <row r="1311" spans="16:18" x14ac:dyDescent="0.3">
      <c r="P1311" s="6"/>
      <c r="Q1311" s="6"/>
      <c r="R1311" s="6"/>
    </row>
    <row r="1312" spans="16:18" x14ac:dyDescent="0.3">
      <c r="P1312" s="6"/>
      <c r="Q1312" s="6"/>
      <c r="R1312" s="6"/>
    </row>
    <row r="1313" spans="16:18" x14ac:dyDescent="0.3">
      <c r="P1313" s="6"/>
      <c r="Q1313" s="6"/>
      <c r="R1313" s="6"/>
    </row>
    <row r="1314" spans="16:18" x14ac:dyDescent="0.3">
      <c r="P1314" s="6"/>
      <c r="Q1314" s="6"/>
      <c r="R1314" s="6"/>
    </row>
    <row r="1315" spans="16:18" x14ac:dyDescent="0.3">
      <c r="P1315" s="6"/>
      <c r="Q1315" s="6"/>
      <c r="R1315" s="6"/>
    </row>
    <row r="1316" spans="16:18" x14ac:dyDescent="0.3">
      <c r="P1316" s="6"/>
      <c r="Q1316" s="6"/>
      <c r="R1316" s="6"/>
    </row>
    <row r="1317" spans="16:18" x14ac:dyDescent="0.3">
      <c r="P1317" s="6"/>
      <c r="Q1317" s="6"/>
      <c r="R1317" s="6"/>
    </row>
    <row r="1318" spans="16:18" x14ac:dyDescent="0.3">
      <c r="P1318" s="6"/>
      <c r="Q1318" s="6"/>
      <c r="R1318" s="6"/>
    </row>
    <row r="1319" spans="16:18" x14ac:dyDescent="0.3">
      <c r="P1319" s="6"/>
      <c r="Q1319" s="6"/>
      <c r="R1319" s="6"/>
    </row>
    <row r="1320" spans="16:18" x14ac:dyDescent="0.3">
      <c r="P1320" s="6"/>
      <c r="Q1320" s="6"/>
      <c r="R1320" s="6"/>
    </row>
    <row r="1321" spans="16:18" x14ac:dyDescent="0.3">
      <c r="P1321" s="6"/>
      <c r="Q1321" s="6"/>
      <c r="R1321" s="6"/>
    </row>
    <row r="1322" spans="16:18" x14ac:dyDescent="0.3">
      <c r="P1322" s="6"/>
      <c r="Q1322" s="6"/>
      <c r="R1322" s="6"/>
    </row>
    <row r="1323" spans="16:18" x14ac:dyDescent="0.3">
      <c r="P1323" s="6"/>
      <c r="Q1323" s="6"/>
      <c r="R1323" s="6"/>
    </row>
    <row r="1324" spans="16:18" x14ac:dyDescent="0.3">
      <c r="P1324" s="6"/>
      <c r="Q1324" s="6"/>
      <c r="R1324" s="6"/>
    </row>
    <row r="1325" spans="16:18" x14ac:dyDescent="0.3">
      <c r="P1325" s="6"/>
      <c r="Q1325" s="6"/>
      <c r="R1325" s="6"/>
    </row>
    <row r="1326" spans="16:18" x14ac:dyDescent="0.3">
      <c r="P1326" s="6"/>
      <c r="Q1326" s="6"/>
      <c r="R1326" s="6"/>
    </row>
    <row r="1327" spans="16:18" x14ac:dyDescent="0.3">
      <c r="P1327" s="6"/>
      <c r="Q1327" s="6"/>
      <c r="R1327" s="6"/>
    </row>
    <row r="1328" spans="16:18" x14ac:dyDescent="0.3">
      <c r="P1328" s="6"/>
      <c r="Q1328" s="6"/>
      <c r="R1328" s="6"/>
    </row>
    <row r="1329" spans="16:18" x14ac:dyDescent="0.3">
      <c r="P1329" s="6"/>
      <c r="Q1329" s="6"/>
      <c r="R1329" s="6"/>
    </row>
    <row r="1330" spans="16:18" x14ac:dyDescent="0.3">
      <c r="P1330" s="6"/>
      <c r="Q1330" s="6"/>
      <c r="R1330" s="6"/>
    </row>
    <row r="1331" spans="16:18" x14ac:dyDescent="0.3">
      <c r="P1331" s="6"/>
      <c r="Q1331" s="6"/>
      <c r="R1331" s="6"/>
    </row>
    <row r="1332" spans="16:18" x14ac:dyDescent="0.3">
      <c r="P1332" s="6"/>
      <c r="Q1332" s="6"/>
      <c r="R1332" s="6"/>
    </row>
    <row r="1333" spans="16:18" x14ac:dyDescent="0.3">
      <c r="P1333" s="6"/>
      <c r="Q1333" s="6"/>
      <c r="R1333" s="6"/>
    </row>
    <row r="1334" spans="16:18" x14ac:dyDescent="0.3">
      <c r="P1334" s="6"/>
      <c r="Q1334" s="6"/>
      <c r="R1334" s="6"/>
    </row>
    <row r="1335" spans="16:18" x14ac:dyDescent="0.3">
      <c r="P1335" s="6"/>
      <c r="Q1335" s="6"/>
      <c r="R1335" s="6"/>
    </row>
    <row r="1336" spans="16:18" x14ac:dyDescent="0.3">
      <c r="P1336" s="6"/>
      <c r="Q1336" s="6"/>
      <c r="R1336" s="6"/>
    </row>
    <row r="1337" spans="16:18" x14ac:dyDescent="0.3">
      <c r="P1337" s="6"/>
      <c r="Q1337" s="6"/>
      <c r="R1337" s="6"/>
    </row>
    <row r="1338" spans="16:18" x14ac:dyDescent="0.3">
      <c r="P1338" s="6"/>
      <c r="Q1338" s="6"/>
      <c r="R1338" s="6"/>
    </row>
    <row r="1339" spans="16:18" x14ac:dyDescent="0.3">
      <c r="P1339" s="6"/>
      <c r="Q1339" s="6"/>
      <c r="R1339" s="6"/>
    </row>
    <row r="1340" spans="16:18" x14ac:dyDescent="0.3">
      <c r="P1340" s="6"/>
      <c r="Q1340" s="6"/>
      <c r="R1340" s="6"/>
    </row>
    <row r="1341" spans="16:18" x14ac:dyDescent="0.3">
      <c r="P1341" s="6"/>
      <c r="Q1341" s="6"/>
      <c r="R1341" s="6"/>
    </row>
    <row r="1342" spans="16:18" x14ac:dyDescent="0.3">
      <c r="P1342" s="6"/>
      <c r="Q1342" s="6"/>
      <c r="R1342" s="6"/>
    </row>
    <row r="1343" spans="16:18" x14ac:dyDescent="0.3">
      <c r="P1343" s="6"/>
      <c r="Q1343" s="6"/>
      <c r="R1343" s="6"/>
    </row>
    <row r="1344" spans="16:18" x14ac:dyDescent="0.3">
      <c r="P1344" s="6"/>
      <c r="Q1344" s="6"/>
      <c r="R1344" s="6"/>
    </row>
    <row r="1345" spans="16:18" x14ac:dyDescent="0.3">
      <c r="P1345" s="6"/>
      <c r="Q1345" s="6"/>
      <c r="R1345" s="6"/>
    </row>
    <row r="1346" spans="16:18" x14ac:dyDescent="0.3">
      <c r="P1346" s="6"/>
      <c r="Q1346" s="6"/>
      <c r="R1346" s="6"/>
    </row>
    <row r="1347" spans="16:18" x14ac:dyDescent="0.3">
      <c r="P1347" s="6"/>
      <c r="Q1347" s="6"/>
      <c r="R1347" s="6"/>
    </row>
    <row r="1348" spans="16:18" x14ac:dyDescent="0.3">
      <c r="P1348" s="6"/>
      <c r="Q1348" s="6"/>
      <c r="R1348" s="6"/>
    </row>
    <row r="1349" spans="16:18" x14ac:dyDescent="0.3">
      <c r="P1349" s="6"/>
      <c r="Q1349" s="6"/>
      <c r="R1349" s="6"/>
    </row>
    <row r="1350" spans="16:18" x14ac:dyDescent="0.3">
      <c r="P1350" s="6"/>
      <c r="Q1350" s="6"/>
      <c r="R1350" s="6"/>
    </row>
    <row r="1351" spans="16:18" x14ac:dyDescent="0.3">
      <c r="P1351" s="6"/>
      <c r="Q1351" s="6"/>
      <c r="R1351" s="6"/>
    </row>
    <row r="1352" spans="16:18" x14ac:dyDescent="0.3">
      <c r="P1352" s="6"/>
      <c r="Q1352" s="6"/>
      <c r="R1352" s="6"/>
    </row>
    <row r="1353" spans="16:18" x14ac:dyDescent="0.3">
      <c r="P1353" s="6"/>
      <c r="Q1353" s="6"/>
      <c r="R1353" s="6"/>
    </row>
    <row r="1354" spans="16:18" x14ac:dyDescent="0.3">
      <c r="P1354" s="6"/>
      <c r="Q1354" s="6"/>
      <c r="R1354" s="6"/>
    </row>
    <row r="1355" spans="16:18" x14ac:dyDescent="0.3">
      <c r="P1355" s="6"/>
      <c r="Q1355" s="6"/>
      <c r="R1355" s="6"/>
    </row>
    <row r="1356" spans="16:18" x14ac:dyDescent="0.3">
      <c r="P1356" s="6"/>
      <c r="Q1356" s="6"/>
      <c r="R1356" s="6"/>
    </row>
    <row r="1357" spans="16:18" x14ac:dyDescent="0.3">
      <c r="P1357" s="6"/>
      <c r="Q1357" s="6"/>
      <c r="R1357" s="6"/>
    </row>
    <row r="1358" spans="16:18" x14ac:dyDescent="0.3">
      <c r="P1358" s="6"/>
      <c r="Q1358" s="6"/>
      <c r="R1358" s="6"/>
    </row>
    <row r="1359" spans="16:18" x14ac:dyDescent="0.3">
      <c r="P1359" s="6"/>
      <c r="Q1359" s="6"/>
      <c r="R1359" s="6"/>
    </row>
    <row r="1360" spans="16:18" x14ac:dyDescent="0.3">
      <c r="P1360" s="6"/>
      <c r="Q1360" s="6"/>
      <c r="R1360" s="6"/>
    </row>
    <row r="1361" spans="16:18" x14ac:dyDescent="0.3">
      <c r="P1361" s="6"/>
      <c r="Q1361" s="6"/>
      <c r="R1361" s="6"/>
    </row>
    <row r="1362" spans="16:18" x14ac:dyDescent="0.3">
      <c r="P1362" s="6"/>
      <c r="Q1362" s="6"/>
      <c r="R1362" s="6"/>
    </row>
    <row r="1363" spans="16:18" x14ac:dyDescent="0.3">
      <c r="P1363" s="6"/>
      <c r="Q1363" s="6"/>
      <c r="R1363" s="6"/>
    </row>
    <row r="1364" spans="16:18" x14ac:dyDescent="0.3">
      <c r="P1364" s="6"/>
      <c r="Q1364" s="6"/>
      <c r="R1364" s="6"/>
    </row>
    <row r="1365" spans="16:18" x14ac:dyDescent="0.3">
      <c r="P1365" s="6"/>
      <c r="Q1365" s="6"/>
      <c r="R1365" s="6"/>
    </row>
    <row r="1366" spans="16:18" x14ac:dyDescent="0.3">
      <c r="P1366" s="6"/>
      <c r="Q1366" s="6"/>
      <c r="R1366" s="6"/>
    </row>
    <row r="1367" spans="16:18" x14ac:dyDescent="0.3">
      <c r="P1367" s="6"/>
      <c r="Q1367" s="6"/>
      <c r="R1367" s="6"/>
    </row>
    <row r="1368" spans="16:18" x14ac:dyDescent="0.3">
      <c r="P1368" s="6"/>
      <c r="Q1368" s="6"/>
      <c r="R1368" s="6"/>
    </row>
    <row r="1369" spans="16:18" x14ac:dyDescent="0.3">
      <c r="P1369" s="6"/>
      <c r="Q1369" s="6"/>
      <c r="R1369" s="6"/>
    </row>
    <row r="1370" spans="16:18" x14ac:dyDescent="0.3">
      <c r="P1370" s="6"/>
      <c r="Q1370" s="6"/>
      <c r="R1370" s="6"/>
    </row>
    <row r="1371" spans="16:18" x14ac:dyDescent="0.3">
      <c r="P1371" s="6"/>
      <c r="Q1371" s="6"/>
      <c r="R1371" s="6"/>
    </row>
    <row r="1372" spans="16:18" x14ac:dyDescent="0.3">
      <c r="P1372" s="6"/>
      <c r="Q1372" s="6"/>
      <c r="R1372" s="6"/>
    </row>
    <row r="1373" spans="16:18" x14ac:dyDescent="0.3">
      <c r="P1373" s="6"/>
      <c r="Q1373" s="6"/>
      <c r="R1373" s="6"/>
    </row>
    <row r="1374" spans="16:18" x14ac:dyDescent="0.3">
      <c r="P1374" s="6"/>
      <c r="Q1374" s="6"/>
      <c r="R1374" s="6"/>
    </row>
    <row r="1375" spans="16:18" x14ac:dyDescent="0.3">
      <c r="P1375" s="6"/>
      <c r="Q1375" s="6"/>
      <c r="R1375" s="6"/>
    </row>
    <row r="1376" spans="16:18" x14ac:dyDescent="0.3">
      <c r="P1376" s="6"/>
      <c r="Q1376" s="6"/>
      <c r="R1376" s="6"/>
    </row>
    <row r="1377" spans="16:18" x14ac:dyDescent="0.3">
      <c r="P1377" s="6"/>
      <c r="Q1377" s="6"/>
      <c r="R1377" s="6"/>
    </row>
    <row r="1378" spans="16:18" x14ac:dyDescent="0.3">
      <c r="P1378" s="6"/>
      <c r="Q1378" s="6"/>
      <c r="R1378" s="6"/>
    </row>
    <row r="1379" spans="16:18" x14ac:dyDescent="0.3">
      <c r="P1379" s="6"/>
      <c r="Q1379" s="6"/>
      <c r="R1379" s="6"/>
    </row>
    <row r="1380" spans="16:18" x14ac:dyDescent="0.3">
      <c r="P1380" s="6"/>
      <c r="Q1380" s="6"/>
      <c r="R1380" s="6"/>
    </row>
    <row r="1381" spans="16:18" x14ac:dyDescent="0.3">
      <c r="P1381" s="6"/>
      <c r="Q1381" s="6"/>
      <c r="R1381" s="6"/>
    </row>
    <row r="1382" spans="16:18" x14ac:dyDescent="0.3">
      <c r="P1382" s="6"/>
      <c r="Q1382" s="6"/>
      <c r="R1382" s="6"/>
    </row>
    <row r="1383" spans="16:18" x14ac:dyDescent="0.3">
      <c r="P1383" s="6"/>
      <c r="Q1383" s="6"/>
      <c r="R1383" s="6"/>
    </row>
    <row r="1384" spans="16:18" x14ac:dyDescent="0.3">
      <c r="P1384" s="6"/>
      <c r="Q1384" s="6"/>
      <c r="R1384" s="6"/>
    </row>
    <row r="1385" spans="16:18" x14ac:dyDescent="0.3">
      <c r="P1385" s="6"/>
      <c r="Q1385" s="6"/>
      <c r="R1385" s="6"/>
    </row>
    <row r="1386" spans="16:18" x14ac:dyDescent="0.3">
      <c r="P1386" s="6"/>
      <c r="Q1386" s="6"/>
      <c r="R1386" s="6"/>
    </row>
    <row r="1387" spans="16:18" x14ac:dyDescent="0.3">
      <c r="P1387" s="6"/>
      <c r="Q1387" s="6"/>
      <c r="R1387" s="6"/>
    </row>
    <row r="1388" spans="16:18" x14ac:dyDescent="0.3">
      <c r="P1388" s="6"/>
      <c r="Q1388" s="6"/>
      <c r="R1388" s="6"/>
    </row>
    <row r="1389" spans="16:18" x14ac:dyDescent="0.3">
      <c r="P1389" s="6"/>
      <c r="Q1389" s="6"/>
      <c r="R1389" s="6"/>
    </row>
    <row r="1390" spans="16:18" x14ac:dyDescent="0.3">
      <c r="P1390" s="6"/>
      <c r="Q1390" s="6"/>
      <c r="R1390" s="6"/>
    </row>
    <row r="1391" spans="16:18" x14ac:dyDescent="0.3">
      <c r="P1391" s="6"/>
      <c r="Q1391" s="6"/>
      <c r="R1391" s="6"/>
    </row>
    <row r="1392" spans="16:18" x14ac:dyDescent="0.3">
      <c r="P1392" s="6"/>
      <c r="Q1392" s="6"/>
      <c r="R1392" s="6"/>
    </row>
    <row r="1393" spans="16:18" x14ac:dyDescent="0.3">
      <c r="P1393" s="6"/>
      <c r="Q1393" s="6"/>
      <c r="R1393" s="6"/>
    </row>
    <row r="1394" spans="16:18" x14ac:dyDescent="0.3">
      <c r="P1394" s="6"/>
      <c r="Q1394" s="6"/>
      <c r="R1394" s="6"/>
    </row>
    <row r="1395" spans="16:18" x14ac:dyDescent="0.3">
      <c r="P1395" s="6"/>
      <c r="Q1395" s="6"/>
      <c r="R1395" s="6"/>
    </row>
    <row r="1396" spans="16:18" x14ac:dyDescent="0.3">
      <c r="P1396" s="6"/>
      <c r="Q1396" s="6"/>
      <c r="R1396" s="6"/>
    </row>
    <row r="1397" spans="16:18" x14ac:dyDescent="0.3">
      <c r="P1397" s="6"/>
      <c r="Q1397" s="6"/>
      <c r="R1397" s="6"/>
    </row>
    <row r="1398" spans="16:18" x14ac:dyDescent="0.3">
      <c r="P1398" s="6"/>
      <c r="Q1398" s="6"/>
      <c r="R1398" s="6"/>
    </row>
    <row r="1399" spans="16:18" x14ac:dyDescent="0.3">
      <c r="P1399" s="6"/>
      <c r="Q1399" s="6"/>
      <c r="R1399" s="6"/>
    </row>
    <row r="1400" spans="16:18" x14ac:dyDescent="0.3">
      <c r="P1400" s="6"/>
      <c r="Q1400" s="6"/>
      <c r="R1400" s="6"/>
    </row>
    <row r="1401" spans="16:18" x14ac:dyDescent="0.3">
      <c r="P1401" s="6"/>
      <c r="Q1401" s="6"/>
      <c r="R1401" s="6"/>
    </row>
    <row r="1402" spans="16:18" x14ac:dyDescent="0.3">
      <c r="P1402" s="6"/>
      <c r="Q1402" s="6"/>
      <c r="R1402" s="6"/>
    </row>
    <row r="1403" spans="16:18" x14ac:dyDescent="0.3">
      <c r="P1403" s="6"/>
      <c r="Q1403" s="6"/>
      <c r="R1403" s="6"/>
    </row>
    <row r="1404" spans="16:18" x14ac:dyDescent="0.3">
      <c r="P1404" s="6"/>
      <c r="Q1404" s="6"/>
      <c r="R1404" s="6"/>
    </row>
    <row r="1405" spans="16:18" x14ac:dyDescent="0.3">
      <c r="P1405" s="6"/>
      <c r="Q1405" s="6"/>
      <c r="R1405" s="6"/>
    </row>
    <row r="1406" spans="16:18" x14ac:dyDescent="0.3">
      <c r="P1406" s="6"/>
      <c r="Q1406" s="6"/>
      <c r="R1406" s="6"/>
    </row>
    <row r="1407" spans="16:18" x14ac:dyDescent="0.3">
      <c r="P1407" s="6"/>
      <c r="Q1407" s="6"/>
      <c r="R1407" s="6"/>
    </row>
    <row r="1408" spans="16:18" x14ac:dyDescent="0.3">
      <c r="P1408" s="6"/>
      <c r="Q1408" s="6"/>
      <c r="R1408" s="6"/>
    </row>
    <row r="1409" spans="16:18" x14ac:dyDescent="0.3">
      <c r="P1409" s="6"/>
      <c r="Q1409" s="6"/>
      <c r="R1409" s="6"/>
    </row>
    <row r="1410" spans="16:18" x14ac:dyDescent="0.3">
      <c r="P1410" s="6"/>
      <c r="Q1410" s="6"/>
      <c r="R1410" s="6"/>
    </row>
    <row r="1411" spans="16:18" x14ac:dyDescent="0.3">
      <c r="P1411" s="6"/>
      <c r="Q1411" s="6"/>
      <c r="R1411" s="6"/>
    </row>
    <row r="1412" spans="16:18" x14ac:dyDescent="0.3">
      <c r="P1412" s="6"/>
      <c r="Q1412" s="6"/>
      <c r="R1412" s="6"/>
    </row>
    <row r="1413" spans="16:18" x14ac:dyDescent="0.3">
      <c r="P1413" s="6"/>
      <c r="Q1413" s="6"/>
      <c r="R1413" s="6"/>
    </row>
    <row r="1414" spans="16:18" x14ac:dyDescent="0.3">
      <c r="P1414" s="6"/>
      <c r="Q1414" s="6"/>
      <c r="R1414" s="6"/>
    </row>
    <row r="1415" spans="16:18" x14ac:dyDescent="0.3">
      <c r="P1415" s="6"/>
      <c r="Q1415" s="6"/>
      <c r="R1415" s="6"/>
    </row>
    <row r="1416" spans="16:18" x14ac:dyDescent="0.3">
      <c r="P1416" s="6"/>
      <c r="Q1416" s="6"/>
      <c r="R1416" s="6"/>
    </row>
    <row r="1417" spans="16:18" x14ac:dyDescent="0.3">
      <c r="P1417" s="6"/>
      <c r="Q1417" s="6"/>
      <c r="R1417" s="6"/>
    </row>
    <row r="1418" spans="16:18" x14ac:dyDescent="0.3">
      <c r="P1418" s="6"/>
      <c r="Q1418" s="6"/>
      <c r="R1418" s="6"/>
    </row>
    <row r="1419" spans="16:18" x14ac:dyDescent="0.3">
      <c r="P1419" s="6"/>
      <c r="Q1419" s="6"/>
      <c r="R1419" s="6"/>
    </row>
    <row r="1420" spans="16:18" x14ac:dyDescent="0.3">
      <c r="P1420" s="6"/>
      <c r="Q1420" s="6"/>
      <c r="R1420" s="6"/>
    </row>
    <row r="1421" spans="16:18" x14ac:dyDescent="0.3">
      <c r="P1421" s="6"/>
      <c r="Q1421" s="6"/>
      <c r="R1421" s="6"/>
    </row>
    <row r="1422" spans="16:18" x14ac:dyDescent="0.3">
      <c r="P1422" s="6"/>
      <c r="Q1422" s="6"/>
      <c r="R1422" s="6"/>
    </row>
    <row r="1423" spans="16:18" x14ac:dyDescent="0.3">
      <c r="P1423" s="6"/>
      <c r="Q1423" s="6"/>
      <c r="R1423" s="6"/>
    </row>
    <row r="1424" spans="16:18" x14ac:dyDescent="0.3">
      <c r="P1424" s="6"/>
      <c r="Q1424" s="6"/>
      <c r="R1424" s="6"/>
    </row>
    <row r="1425" spans="16:18" x14ac:dyDescent="0.3">
      <c r="P1425" s="6"/>
      <c r="Q1425" s="6"/>
      <c r="R1425" s="6"/>
    </row>
    <row r="1426" spans="16:18" x14ac:dyDescent="0.3">
      <c r="P1426" s="6"/>
      <c r="Q1426" s="6"/>
      <c r="R1426" s="6"/>
    </row>
    <row r="1427" spans="16:18" x14ac:dyDescent="0.3">
      <c r="P1427" s="6"/>
      <c r="Q1427" s="6"/>
      <c r="R1427" s="6"/>
    </row>
    <row r="1428" spans="16:18" x14ac:dyDescent="0.3">
      <c r="P1428" s="6"/>
      <c r="Q1428" s="6"/>
      <c r="R1428" s="6"/>
    </row>
    <row r="1429" spans="16:18" x14ac:dyDescent="0.3">
      <c r="P1429" s="6"/>
      <c r="Q1429" s="6"/>
      <c r="R1429" s="6"/>
    </row>
    <row r="1430" spans="16:18" x14ac:dyDescent="0.3">
      <c r="P1430" s="6"/>
      <c r="Q1430" s="6"/>
      <c r="R1430" s="6"/>
    </row>
    <row r="1431" spans="16:18" x14ac:dyDescent="0.3">
      <c r="P1431" s="6"/>
      <c r="Q1431" s="6"/>
      <c r="R1431" s="6"/>
    </row>
    <row r="1432" spans="16:18" x14ac:dyDescent="0.3">
      <c r="P1432" s="6"/>
      <c r="Q1432" s="6"/>
      <c r="R1432" s="6"/>
    </row>
    <row r="1433" spans="16:18" x14ac:dyDescent="0.3">
      <c r="P1433" s="6"/>
      <c r="Q1433" s="6"/>
      <c r="R1433" s="6"/>
    </row>
    <row r="1434" spans="16:18" x14ac:dyDescent="0.3">
      <c r="P1434" s="6"/>
      <c r="Q1434" s="6"/>
      <c r="R1434" s="6"/>
    </row>
    <row r="1435" spans="16:18" x14ac:dyDescent="0.3">
      <c r="P1435" s="6"/>
      <c r="Q1435" s="6"/>
      <c r="R1435" s="6"/>
    </row>
    <row r="1436" spans="16:18" x14ac:dyDescent="0.3">
      <c r="P1436" s="6"/>
      <c r="Q1436" s="6"/>
      <c r="R1436" s="6"/>
    </row>
    <row r="1437" spans="16:18" x14ac:dyDescent="0.3">
      <c r="P1437" s="6"/>
      <c r="Q1437" s="6"/>
      <c r="R1437" s="6"/>
    </row>
    <row r="1438" spans="16:18" x14ac:dyDescent="0.3">
      <c r="P1438" s="6"/>
      <c r="Q1438" s="6"/>
      <c r="R1438" s="6"/>
    </row>
    <row r="1439" spans="16:18" x14ac:dyDescent="0.3">
      <c r="P1439" s="6"/>
      <c r="Q1439" s="6"/>
      <c r="R1439" s="6"/>
    </row>
    <row r="1440" spans="16:18" x14ac:dyDescent="0.3">
      <c r="P1440" s="6"/>
      <c r="Q1440" s="6"/>
      <c r="R1440" s="6"/>
    </row>
    <row r="1441" spans="16:18" x14ac:dyDescent="0.3">
      <c r="P1441" s="6"/>
      <c r="Q1441" s="6"/>
      <c r="R1441" s="6"/>
    </row>
    <row r="1442" spans="16:18" x14ac:dyDescent="0.3">
      <c r="P1442" s="6"/>
      <c r="Q1442" s="6"/>
      <c r="R1442" s="6"/>
    </row>
    <row r="1443" spans="16:18" x14ac:dyDescent="0.3">
      <c r="P1443" s="6"/>
      <c r="Q1443" s="6"/>
      <c r="R1443" s="6"/>
    </row>
    <row r="1444" spans="16:18" x14ac:dyDescent="0.3">
      <c r="P1444" s="6"/>
      <c r="Q1444" s="6"/>
      <c r="R1444" s="6"/>
    </row>
    <row r="1445" spans="16:18" x14ac:dyDescent="0.3">
      <c r="P1445" s="6"/>
      <c r="Q1445" s="6"/>
      <c r="R1445" s="6"/>
    </row>
    <row r="1446" spans="16:18" x14ac:dyDescent="0.3">
      <c r="P1446" s="6"/>
      <c r="Q1446" s="6"/>
      <c r="R1446" s="6"/>
    </row>
    <row r="1447" spans="16:18" x14ac:dyDescent="0.3">
      <c r="P1447" s="6"/>
      <c r="Q1447" s="6"/>
      <c r="R1447" s="6"/>
    </row>
    <row r="1448" spans="16:18" x14ac:dyDescent="0.3">
      <c r="P1448" s="6"/>
      <c r="Q1448" s="6"/>
      <c r="R1448" s="6"/>
    </row>
    <row r="1449" spans="16:18" x14ac:dyDescent="0.3">
      <c r="P1449" s="6"/>
      <c r="Q1449" s="6"/>
      <c r="R1449" s="6"/>
    </row>
    <row r="1450" spans="16:18" x14ac:dyDescent="0.3">
      <c r="P1450" s="6"/>
      <c r="Q1450" s="6"/>
      <c r="R1450" s="6"/>
    </row>
    <row r="1451" spans="16:18" x14ac:dyDescent="0.3">
      <c r="P1451" s="6"/>
      <c r="Q1451" s="6"/>
      <c r="R1451" s="6"/>
    </row>
    <row r="1452" spans="16:18" x14ac:dyDescent="0.3">
      <c r="P1452" s="6"/>
      <c r="Q1452" s="6"/>
      <c r="R1452" s="6"/>
    </row>
    <row r="1453" spans="16:18" x14ac:dyDescent="0.3">
      <c r="P1453" s="6"/>
      <c r="Q1453" s="6"/>
      <c r="R1453" s="6"/>
    </row>
    <row r="1454" spans="16:18" x14ac:dyDescent="0.3">
      <c r="P1454" s="6"/>
      <c r="Q1454" s="6"/>
      <c r="R1454" s="6"/>
    </row>
    <row r="1455" spans="16:18" x14ac:dyDescent="0.3">
      <c r="P1455" s="6"/>
      <c r="Q1455" s="6"/>
      <c r="R1455" s="6"/>
    </row>
    <row r="1456" spans="16:18" x14ac:dyDescent="0.3">
      <c r="P1456" s="6"/>
      <c r="Q1456" s="6"/>
      <c r="R1456" s="6"/>
    </row>
    <row r="1457" spans="16:18" x14ac:dyDescent="0.3">
      <c r="P1457" s="6"/>
      <c r="Q1457" s="6"/>
      <c r="R1457" s="6"/>
    </row>
    <row r="1458" spans="16:18" x14ac:dyDescent="0.3">
      <c r="P1458" s="6"/>
      <c r="Q1458" s="6"/>
      <c r="R1458" s="6"/>
    </row>
    <row r="1459" spans="16:18" x14ac:dyDescent="0.3">
      <c r="P1459" s="6"/>
      <c r="Q1459" s="6"/>
      <c r="R1459" s="6"/>
    </row>
    <row r="1460" spans="16:18" x14ac:dyDescent="0.3">
      <c r="P1460" s="6"/>
      <c r="Q1460" s="6"/>
      <c r="R1460" s="6"/>
    </row>
    <row r="1461" spans="16:18" x14ac:dyDescent="0.3">
      <c r="P1461" s="6"/>
      <c r="Q1461" s="6"/>
      <c r="R1461" s="6"/>
    </row>
    <row r="1462" spans="16:18" x14ac:dyDescent="0.3">
      <c r="P1462" s="6"/>
      <c r="Q1462" s="6"/>
      <c r="R1462" s="6"/>
    </row>
    <row r="1463" spans="16:18" x14ac:dyDescent="0.3">
      <c r="P1463" s="6"/>
      <c r="Q1463" s="6"/>
      <c r="R1463" s="6"/>
    </row>
    <row r="1464" spans="16:18" x14ac:dyDescent="0.3">
      <c r="P1464" s="6"/>
      <c r="Q1464" s="6"/>
      <c r="R1464" s="6"/>
    </row>
    <row r="1465" spans="16:18" x14ac:dyDescent="0.3">
      <c r="P1465" s="6"/>
      <c r="Q1465" s="6"/>
      <c r="R1465" s="6"/>
    </row>
    <row r="1466" spans="16:18" x14ac:dyDescent="0.3">
      <c r="P1466" s="6"/>
      <c r="Q1466" s="6"/>
      <c r="R1466" s="6"/>
    </row>
    <row r="1467" spans="16:18" x14ac:dyDescent="0.3">
      <c r="P1467" s="6"/>
      <c r="Q1467" s="6"/>
      <c r="R1467" s="6"/>
    </row>
    <row r="1468" spans="16:18" x14ac:dyDescent="0.3">
      <c r="P1468" s="6"/>
      <c r="Q1468" s="6"/>
      <c r="R1468" s="6"/>
    </row>
    <row r="1469" spans="16:18" x14ac:dyDescent="0.3">
      <c r="P1469" s="6"/>
      <c r="Q1469" s="6"/>
      <c r="R1469" s="6"/>
    </row>
    <row r="1470" spans="16:18" x14ac:dyDescent="0.3">
      <c r="P1470" s="6"/>
      <c r="Q1470" s="6"/>
      <c r="R1470" s="6"/>
    </row>
    <row r="1471" spans="16:18" x14ac:dyDescent="0.3">
      <c r="P1471" s="6"/>
      <c r="Q1471" s="6"/>
      <c r="R1471" s="6"/>
    </row>
    <row r="1472" spans="16:18" x14ac:dyDescent="0.3">
      <c r="P1472" s="6"/>
      <c r="Q1472" s="6"/>
      <c r="R1472" s="6"/>
    </row>
    <row r="1473" spans="16:18" x14ac:dyDescent="0.3">
      <c r="P1473" s="6"/>
      <c r="Q1473" s="6"/>
      <c r="R1473" s="6"/>
    </row>
    <row r="1474" spans="16:18" x14ac:dyDescent="0.3">
      <c r="P1474" s="6"/>
      <c r="Q1474" s="6"/>
      <c r="R1474" s="6"/>
    </row>
    <row r="1475" spans="16:18" x14ac:dyDescent="0.3">
      <c r="P1475" s="6"/>
      <c r="Q1475" s="6"/>
      <c r="R1475" s="6"/>
    </row>
    <row r="1476" spans="16:18" x14ac:dyDescent="0.3">
      <c r="P1476" s="6"/>
      <c r="Q1476" s="6"/>
      <c r="R1476" s="6"/>
    </row>
    <row r="1477" spans="16:18" x14ac:dyDescent="0.3">
      <c r="P1477" s="6"/>
      <c r="Q1477" s="6"/>
      <c r="R1477" s="6"/>
    </row>
    <row r="1478" spans="16:18" x14ac:dyDescent="0.3">
      <c r="P1478" s="6"/>
      <c r="Q1478" s="6"/>
      <c r="R1478" s="6"/>
    </row>
    <row r="1479" spans="16:18" x14ac:dyDescent="0.3">
      <c r="P1479" s="6"/>
      <c r="Q1479" s="6"/>
      <c r="R1479" s="6"/>
    </row>
    <row r="1480" spans="16:18" x14ac:dyDescent="0.3">
      <c r="P1480" s="6"/>
      <c r="Q1480" s="6"/>
      <c r="R1480" s="6"/>
    </row>
    <row r="1481" spans="16:18" x14ac:dyDescent="0.3">
      <c r="P1481" s="6"/>
      <c r="Q1481" s="6"/>
      <c r="R1481" s="6"/>
    </row>
    <row r="1482" spans="16:18" x14ac:dyDescent="0.3">
      <c r="P1482" s="6"/>
      <c r="Q1482" s="6"/>
      <c r="R1482" s="6"/>
    </row>
    <row r="1483" spans="16:18" x14ac:dyDescent="0.3">
      <c r="P1483" s="6"/>
      <c r="Q1483" s="6"/>
      <c r="R1483" s="6"/>
    </row>
    <row r="1484" spans="16:18" x14ac:dyDescent="0.3">
      <c r="P1484" s="6"/>
      <c r="Q1484" s="6"/>
      <c r="R1484" s="6"/>
    </row>
    <row r="1485" spans="16:18" x14ac:dyDescent="0.3">
      <c r="P1485" s="6"/>
      <c r="Q1485" s="6"/>
      <c r="R1485" s="6"/>
    </row>
    <row r="1486" spans="16:18" x14ac:dyDescent="0.3">
      <c r="P1486" s="6"/>
      <c r="Q1486" s="6"/>
      <c r="R1486" s="6"/>
    </row>
    <row r="1487" spans="16:18" x14ac:dyDescent="0.3">
      <c r="P1487" s="6"/>
      <c r="Q1487" s="6"/>
      <c r="R1487" s="6"/>
    </row>
    <row r="1488" spans="16:18" x14ac:dyDescent="0.3">
      <c r="P1488" s="6"/>
      <c r="Q1488" s="6"/>
      <c r="R1488" s="6"/>
    </row>
    <row r="1489" spans="16:18" x14ac:dyDescent="0.3">
      <c r="P1489" s="6"/>
      <c r="Q1489" s="6"/>
      <c r="R1489" s="6"/>
    </row>
    <row r="1490" spans="16:18" x14ac:dyDescent="0.3">
      <c r="P1490" s="6"/>
      <c r="Q1490" s="6"/>
      <c r="R1490" s="6"/>
    </row>
    <row r="1491" spans="16:18" x14ac:dyDescent="0.3">
      <c r="P1491" s="6"/>
      <c r="Q1491" s="6"/>
      <c r="R1491" s="6"/>
    </row>
    <row r="1492" spans="16:18" x14ac:dyDescent="0.3">
      <c r="P1492" s="6"/>
      <c r="Q1492" s="6"/>
      <c r="R1492" s="6"/>
    </row>
    <row r="1493" spans="16:18" x14ac:dyDescent="0.3">
      <c r="P1493" s="6"/>
      <c r="Q1493" s="6"/>
      <c r="R1493" s="6"/>
    </row>
    <row r="1494" spans="16:18" x14ac:dyDescent="0.3">
      <c r="P1494" s="6"/>
      <c r="Q1494" s="6"/>
      <c r="R1494" s="6"/>
    </row>
    <row r="1495" spans="16:18" x14ac:dyDescent="0.3">
      <c r="P1495" s="6"/>
      <c r="Q1495" s="6"/>
      <c r="R1495" s="6"/>
    </row>
    <row r="1496" spans="16:18" x14ac:dyDescent="0.3">
      <c r="P1496" s="6"/>
      <c r="Q1496" s="6"/>
      <c r="R1496" s="6"/>
    </row>
    <row r="1497" spans="16:18" x14ac:dyDescent="0.3">
      <c r="P1497" s="6"/>
      <c r="Q1497" s="6"/>
      <c r="R1497" s="6"/>
    </row>
    <row r="1498" spans="16:18" x14ac:dyDescent="0.3">
      <c r="P1498" s="6"/>
      <c r="Q1498" s="6"/>
      <c r="R1498" s="6"/>
    </row>
    <row r="1499" spans="16:18" x14ac:dyDescent="0.3">
      <c r="P1499" s="6"/>
      <c r="Q1499" s="6"/>
      <c r="R1499" s="6"/>
    </row>
    <row r="1500" spans="16:18" x14ac:dyDescent="0.3">
      <c r="P1500" s="6"/>
      <c r="Q1500" s="6"/>
      <c r="R1500" s="6"/>
    </row>
    <row r="1501" spans="16:18" x14ac:dyDescent="0.3">
      <c r="P1501" s="6"/>
      <c r="Q1501" s="6"/>
      <c r="R1501" s="6"/>
    </row>
    <row r="1502" spans="16:18" x14ac:dyDescent="0.3">
      <c r="P1502" s="6"/>
      <c r="Q1502" s="6"/>
      <c r="R1502" s="6"/>
    </row>
    <row r="1503" spans="16:18" x14ac:dyDescent="0.3">
      <c r="P1503" s="6"/>
      <c r="Q1503" s="6"/>
      <c r="R1503" s="6"/>
    </row>
    <row r="1504" spans="16:18" x14ac:dyDescent="0.3">
      <c r="P1504" s="6"/>
      <c r="Q1504" s="6"/>
      <c r="R1504" s="6"/>
    </row>
    <row r="1505" spans="16:18" x14ac:dyDescent="0.3">
      <c r="P1505" s="6"/>
      <c r="Q1505" s="6"/>
      <c r="R1505" s="6"/>
    </row>
    <row r="1506" spans="16:18" x14ac:dyDescent="0.3">
      <c r="P1506" s="6"/>
      <c r="Q1506" s="6"/>
      <c r="R1506" s="6"/>
    </row>
    <row r="1507" spans="16:18" x14ac:dyDescent="0.3">
      <c r="P1507" s="6"/>
      <c r="Q1507" s="6"/>
      <c r="R1507" s="6"/>
    </row>
    <row r="1508" spans="16:18" x14ac:dyDescent="0.3">
      <c r="P1508" s="6"/>
      <c r="Q1508" s="6"/>
      <c r="R1508" s="6"/>
    </row>
    <row r="1509" spans="16:18" x14ac:dyDescent="0.3">
      <c r="P1509" s="6"/>
      <c r="Q1509" s="6"/>
      <c r="R1509" s="6"/>
    </row>
    <row r="1510" spans="16:18" x14ac:dyDescent="0.3">
      <c r="P1510" s="6"/>
      <c r="Q1510" s="6"/>
      <c r="R1510" s="6"/>
    </row>
    <row r="1511" spans="16:18" x14ac:dyDescent="0.3">
      <c r="P1511" s="6"/>
      <c r="Q1511" s="6"/>
      <c r="R1511" s="6"/>
    </row>
    <row r="1512" spans="16:18" x14ac:dyDescent="0.3">
      <c r="P1512" s="6"/>
      <c r="Q1512" s="6"/>
      <c r="R1512" s="6"/>
    </row>
    <row r="1513" spans="16:18" x14ac:dyDescent="0.3">
      <c r="P1513" s="6"/>
      <c r="Q1513" s="6"/>
      <c r="R1513" s="6"/>
    </row>
    <row r="1514" spans="16:18" x14ac:dyDescent="0.3">
      <c r="P1514" s="6"/>
      <c r="Q1514" s="6"/>
      <c r="R1514" s="6"/>
    </row>
    <row r="1515" spans="16:18" x14ac:dyDescent="0.3">
      <c r="P1515" s="6"/>
      <c r="Q1515" s="6"/>
      <c r="R1515" s="6"/>
    </row>
    <row r="1516" spans="16:18" x14ac:dyDescent="0.3">
      <c r="P1516" s="6"/>
      <c r="Q1516" s="6"/>
      <c r="R1516" s="6"/>
    </row>
    <row r="1517" spans="16:18" x14ac:dyDescent="0.3">
      <c r="P1517" s="6"/>
      <c r="Q1517" s="6"/>
      <c r="R1517" s="6"/>
    </row>
    <row r="1518" spans="16:18" x14ac:dyDescent="0.3">
      <c r="P1518" s="6"/>
      <c r="Q1518" s="6"/>
      <c r="R1518" s="6"/>
    </row>
    <row r="1519" spans="16:18" x14ac:dyDescent="0.3">
      <c r="P1519" s="6"/>
      <c r="Q1519" s="6"/>
      <c r="R1519" s="6"/>
    </row>
    <row r="1520" spans="16:18" x14ac:dyDescent="0.3">
      <c r="P1520" s="6"/>
      <c r="Q1520" s="6"/>
      <c r="R1520" s="6"/>
    </row>
    <row r="1521" spans="16:18" x14ac:dyDescent="0.3">
      <c r="P1521" s="6"/>
      <c r="Q1521" s="6"/>
      <c r="R1521" s="6"/>
    </row>
    <row r="1522" spans="16:18" x14ac:dyDescent="0.3">
      <c r="P1522" s="6"/>
      <c r="Q1522" s="6"/>
      <c r="R1522" s="6"/>
    </row>
    <row r="1523" spans="16:18" x14ac:dyDescent="0.3">
      <c r="P1523" s="6"/>
      <c r="Q1523" s="6"/>
      <c r="R1523" s="6"/>
    </row>
    <row r="1524" spans="16:18" x14ac:dyDescent="0.3">
      <c r="P1524" s="6"/>
      <c r="Q1524" s="6"/>
      <c r="R1524" s="6"/>
    </row>
    <row r="1525" spans="16:18" x14ac:dyDescent="0.3">
      <c r="P1525" s="6"/>
      <c r="Q1525" s="6"/>
      <c r="R1525" s="6"/>
    </row>
    <row r="1526" spans="16:18" x14ac:dyDescent="0.3">
      <c r="P1526" s="6"/>
      <c r="Q1526" s="6"/>
      <c r="R1526" s="6"/>
    </row>
    <row r="1527" spans="16:18" x14ac:dyDescent="0.3">
      <c r="P1527" s="6"/>
      <c r="Q1527" s="6"/>
      <c r="R1527" s="6"/>
    </row>
    <row r="1528" spans="16:18" x14ac:dyDescent="0.3">
      <c r="P1528" s="6"/>
      <c r="Q1528" s="6"/>
      <c r="R1528" s="6"/>
    </row>
    <row r="1529" spans="16:18" x14ac:dyDescent="0.3">
      <c r="P1529" s="6"/>
      <c r="Q1529" s="6"/>
      <c r="R1529" s="6"/>
    </row>
    <row r="1530" spans="16:18" x14ac:dyDescent="0.3">
      <c r="P1530" s="6"/>
      <c r="Q1530" s="6"/>
      <c r="R1530" s="6"/>
    </row>
    <row r="1531" spans="16:18" x14ac:dyDescent="0.3">
      <c r="P1531" s="6"/>
      <c r="Q1531" s="6"/>
      <c r="R1531" s="6"/>
    </row>
    <row r="1532" spans="16:18" x14ac:dyDescent="0.3">
      <c r="P1532" s="6"/>
      <c r="Q1532" s="6"/>
      <c r="R1532" s="6"/>
    </row>
    <row r="1533" spans="16:18" x14ac:dyDescent="0.3">
      <c r="P1533" s="6"/>
      <c r="Q1533" s="6"/>
      <c r="R1533" s="6"/>
    </row>
    <row r="1534" spans="16:18" x14ac:dyDescent="0.3">
      <c r="P1534" s="6"/>
      <c r="Q1534" s="6"/>
      <c r="R1534" s="6"/>
    </row>
    <row r="1535" spans="16:18" x14ac:dyDescent="0.3">
      <c r="P1535" s="6"/>
      <c r="Q1535" s="6"/>
      <c r="R1535" s="6"/>
    </row>
    <row r="1536" spans="16:18" x14ac:dyDescent="0.3">
      <c r="P1536" s="6"/>
      <c r="Q1536" s="6"/>
      <c r="R1536" s="6"/>
    </row>
    <row r="1537" spans="16:18" x14ac:dyDescent="0.3">
      <c r="P1537" s="6"/>
      <c r="Q1537" s="6"/>
      <c r="R1537" s="6"/>
    </row>
    <row r="1538" spans="16:18" x14ac:dyDescent="0.3">
      <c r="P1538" s="6"/>
      <c r="Q1538" s="6"/>
      <c r="R1538" s="6"/>
    </row>
    <row r="1539" spans="16:18" x14ac:dyDescent="0.3">
      <c r="P1539" s="6"/>
      <c r="Q1539" s="6"/>
      <c r="R1539" s="6"/>
    </row>
    <row r="1540" spans="16:18" x14ac:dyDescent="0.3">
      <c r="P1540" s="6"/>
      <c r="Q1540" s="6"/>
      <c r="R1540" s="6"/>
    </row>
    <row r="1541" spans="16:18" x14ac:dyDescent="0.3">
      <c r="P1541" s="6"/>
      <c r="Q1541" s="6"/>
      <c r="R1541" s="6"/>
    </row>
    <row r="1542" spans="16:18" x14ac:dyDescent="0.3">
      <c r="P1542" s="6"/>
      <c r="Q1542" s="6"/>
      <c r="R1542" s="6"/>
    </row>
    <row r="1543" spans="16:18" x14ac:dyDescent="0.3">
      <c r="P1543" s="6"/>
      <c r="Q1543" s="6"/>
      <c r="R1543" s="6"/>
    </row>
    <row r="1544" spans="16:18" x14ac:dyDescent="0.3">
      <c r="P1544" s="6"/>
      <c r="Q1544" s="6"/>
      <c r="R1544" s="6"/>
    </row>
    <row r="1545" spans="16:18" x14ac:dyDescent="0.3">
      <c r="P1545" s="6"/>
      <c r="Q1545" s="6"/>
      <c r="R1545" s="6"/>
    </row>
    <row r="1546" spans="16:18" x14ac:dyDescent="0.3">
      <c r="P1546" s="6"/>
      <c r="Q1546" s="6"/>
      <c r="R1546" s="6"/>
    </row>
    <row r="1547" spans="16:18" x14ac:dyDescent="0.3">
      <c r="P1547" s="6"/>
      <c r="Q1547" s="6"/>
      <c r="R1547" s="6"/>
    </row>
    <row r="1548" spans="16:18" x14ac:dyDescent="0.3">
      <c r="P1548" s="6"/>
      <c r="Q1548" s="6"/>
      <c r="R1548" s="6"/>
    </row>
    <row r="1549" spans="16:18" x14ac:dyDescent="0.3">
      <c r="P1549" s="6"/>
      <c r="Q1549" s="6"/>
      <c r="R1549" s="6"/>
    </row>
    <row r="1550" spans="16:18" x14ac:dyDescent="0.3">
      <c r="P1550" s="6"/>
      <c r="Q1550" s="6"/>
      <c r="R1550" s="6"/>
    </row>
    <row r="1551" spans="16:18" x14ac:dyDescent="0.3">
      <c r="P1551" s="6"/>
      <c r="Q1551" s="6"/>
      <c r="R1551" s="6"/>
    </row>
    <row r="1552" spans="16:18" x14ac:dyDescent="0.3">
      <c r="P1552" s="6"/>
      <c r="Q1552" s="6"/>
      <c r="R1552" s="6"/>
    </row>
    <row r="1553" spans="16:18" x14ac:dyDescent="0.3">
      <c r="P1553" s="6"/>
      <c r="Q1553" s="6"/>
      <c r="R1553" s="6"/>
    </row>
    <row r="1554" spans="16:18" x14ac:dyDescent="0.3">
      <c r="P1554" s="6"/>
      <c r="Q1554" s="6"/>
      <c r="R1554" s="6"/>
    </row>
    <row r="1555" spans="16:18" x14ac:dyDescent="0.3">
      <c r="P1555" s="6"/>
      <c r="Q1555" s="6"/>
      <c r="R1555" s="6"/>
    </row>
    <row r="1556" spans="16:18" x14ac:dyDescent="0.3">
      <c r="P1556" s="6"/>
      <c r="Q1556" s="6"/>
      <c r="R1556" s="6"/>
    </row>
    <row r="1557" spans="16:18" x14ac:dyDescent="0.3">
      <c r="P1557" s="6"/>
      <c r="Q1557" s="6"/>
      <c r="R1557" s="6"/>
    </row>
    <row r="1558" spans="16:18" x14ac:dyDescent="0.3">
      <c r="P1558" s="6"/>
      <c r="Q1558" s="6"/>
      <c r="R1558" s="6"/>
    </row>
    <row r="1559" spans="16:18" x14ac:dyDescent="0.3">
      <c r="P1559" s="6"/>
      <c r="Q1559" s="6"/>
      <c r="R1559" s="6"/>
    </row>
    <row r="1560" spans="16:18" x14ac:dyDescent="0.3">
      <c r="P1560" s="6"/>
      <c r="Q1560" s="6"/>
      <c r="R1560" s="6"/>
    </row>
    <row r="1561" spans="16:18" x14ac:dyDescent="0.3">
      <c r="P1561" s="6"/>
      <c r="Q1561" s="6"/>
      <c r="R1561" s="6"/>
    </row>
    <row r="1562" spans="16:18" x14ac:dyDescent="0.3">
      <c r="P1562" s="6"/>
      <c r="Q1562" s="6"/>
      <c r="R1562" s="6"/>
    </row>
    <row r="1563" spans="16:18" x14ac:dyDescent="0.3">
      <c r="P1563" s="6"/>
      <c r="Q1563" s="6"/>
      <c r="R1563" s="6"/>
    </row>
    <row r="1564" spans="16:18" x14ac:dyDescent="0.3">
      <c r="P1564" s="6"/>
      <c r="Q1564" s="6"/>
      <c r="R1564" s="6"/>
    </row>
    <row r="1565" spans="16:18" x14ac:dyDescent="0.3">
      <c r="P1565" s="6"/>
      <c r="Q1565" s="6"/>
      <c r="R1565" s="6"/>
    </row>
    <row r="1566" spans="16:18" x14ac:dyDescent="0.3">
      <c r="P1566" s="6"/>
      <c r="Q1566" s="6"/>
      <c r="R1566" s="6"/>
    </row>
    <row r="1567" spans="16:18" x14ac:dyDescent="0.3">
      <c r="P1567" s="6"/>
      <c r="Q1567" s="6"/>
      <c r="R1567" s="6"/>
    </row>
    <row r="1568" spans="16:18" x14ac:dyDescent="0.3">
      <c r="P1568" s="6"/>
      <c r="Q1568" s="6"/>
      <c r="R1568" s="6"/>
    </row>
    <row r="1569" spans="16:18" x14ac:dyDescent="0.3">
      <c r="P1569" s="6"/>
      <c r="Q1569" s="6"/>
      <c r="R1569" s="6"/>
    </row>
    <row r="1570" spans="16:18" x14ac:dyDescent="0.3">
      <c r="P1570" s="6"/>
      <c r="Q1570" s="6"/>
      <c r="R1570" s="6"/>
    </row>
    <row r="1571" spans="16:18" x14ac:dyDescent="0.3">
      <c r="P1571" s="6"/>
      <c r="Q1571" s="6"/>
      <c r="R1571" s="6"/>
    </row>
    <row r="1572" spans="16:18" x14ac:dyDescent="0.3">
      <c r="P1572" s="6"/>
      <c r="Q1572" s="6"/>
      <c r="R1572" s="6"/>
    </row>
    <row r="1573" spans="16:18" x14ac:dyDescent="0.3">
      <c r="P1573" s="6"/>
      <c r="Q1573" s="6"/>
      <c r="R1573" s="6"/>
    </row>
    <row r="1574" spans="16:18" x14ac:dyDescent="0.3">
      <c r="P1574" s="6"/>
      <c r="Q1574" s="6"/>
      <c r="R1574" s="6"/>
    </row>
    <row r="1575" spans="16:18" x14ac:dyDescent="0.3">
      <c r="P1575" s="6"/>
      <c r="Q1575" s="6"/>
      <c r="R1575" s="6"/>
    </row>
    <row r="1576" spans="16:18" x14ac:dyDescent="0.3">
      <c r="P1576" s="6"/>
      <c r="Q1576" s="6"/>
      <c r="R1576" s="6"/>
    </row>
    <row r="1577" spans="16:18" x14ac:dyDescent="0.3">
      <c r="P1577" s="6"/>
      <c r="Q1577" s="6"/>
      <c r="R1577" s="6"/>
    </row>
    <row r="1578" spans="16:18" x14ac:dyDescent="0.3">
      <c r="P1578" s="6"/>
      <c r="Q1578" s="6"/>
      <c r="R1578" s="6"/>
    </row>
    <row r="1579" spans="16:18" x14ac:dyDescent="0.3">
      <c r="P1579" s="6"/>
      <c r="Q1579" s="6"/>
      <c r="R1579" s="6"/>
    </row>
    <row r="1580" spans="16:18" x14ac:dyDescent="0.3">
      <c r="P1580" s="6"/>
      <c r="Q1580" s="6"/>
      <c r="R1580" s="6"/>
    </row>
    <row r="1581" spans="16:18" x14ac:dyDescent="0.3">
      <c r="P1581" s="6"/>
      <c r="Q1581" s="6"/>
      <c r="R1581" s="6"/>
    </row>
    <row r="1582" spans="16:18" x14ac:dyDescent="0.3">
      <c r="P1582" s="6"/>
      <c r="Q1582" s="6"/>
      <c r="R1582" s="6"/>
    </row>
    <row r="1583" spans="16:18" x14ac:dyDescent="0.3">
      <c r="P1583" s="6"/>
      <c r="Q1583" s="6"/>
      <c r="R1583" s="6"/>
    </row>
    <row r="1584" spans="16:18" x14ac:dyDescent="0.3">
      <c r="P1584" s="6"/>
      <c r="Q1584" s="6"/>
      <c r="R1584" s="6"/>
    </row>
    <row r="1585" spans="16:18" x14ac:dyDescent="0.3">
      <c r="P1585" s="6"/>
      <c r="Q1585" s="6"/>
      <c r="R1585" s="6"/>
    </row>
    <row r="1586" spans="16:18" x14ac:dyDescent="0.3">
      <c r="P1586" s="6"/>
      <c r="Q1586" s="6"/>
      <c r="R1586" s="6"/>
    </row>
    <row r="1587" spans="16:18" x14ac:dyDescent="0.3">
      <c r="P1587" s="6"/>
      <c r="Q1587" s="6"/>
      <c r="R1587" s="6"/>
    </row>
    <row r="1588" spans="16:18" x14ac:dyDescent="0.3">
      <c r="P1588" s="6"/>
      <c r="Q1588" s="6"/>
      <c r="R1588" s="6"/>
    </row>
    <row r="1589" spans="16:18" x14ac:dyDescent="0.3">
      <c r="P1589" s="6"/>
      <c r="Q1589" s="6"/>
      <c r="R1589" s="6"/>
    </row>
    <row r="1590" spans="16:18" x14ac:dyDescent="0.3">
      <c r="P1590" s="6"/>
      <c r="Q1590" s="6"/>
      <c r="R1590" s="6"/>
    </row>
    <row r="1591" spans="16:18" x14ac:dyDescent="0.3">
      <c r="P1591" s="6"/>
      <c r="Q1591" s="6"/>
      <c r="R1591" s="6"/>
    </row>
    <row r="1592" spans="16:18" x14ac:dyDescent="0.3">
      <c r="P1592" s="6"/>
      <c r="Q1592" s="6"/>
      <c r="R1592" s="6"/>
    </row>
    <row r="1593" spans="16:18" x14ac:dyDescent="0.3">
      <c r="P1593" s="6"/>
      <c r="Q1593" s="6"/>
      <c r="R1593" s="6"/>
    </row>
    <row r="1594" spans="16:18" x14ac:dyDescent="0.3">
      <c r="P1594" s="6"/>
      <c r="Q1594" s="6"/>
      <c r="R1594" s="6"/>
    </row>
    <row r="1595" spans="16:18" x14ac:dyDescent="0.3">
      <c r="P1595" s="6"/>
      <c r="Q1595" s="6"/>
      <c r="R1595" s="6"/>
    </row>
    <row r="1596" spans="16:18" x14ac:dyDescent="0.3">
      <c r="P1596" s="6"/>
      <c r="Q1596" s="6"/>
      <c r="R1596" s="6"/>
    </row>
    <row r="1597" spans="16:18" x14ac:dyDescent="0.3">
      <c r="P1597" s="6"/>
      <c r="Q1597" s="6"/>
      <c r="R1597" s="6"/>
    </row>
    <row r="1598" spans="16:18" x14ac:dyDescent="0.3">
      <c r="P1598" s="6"/>
      <c r="Q1598" s="6"/>
      <c r="R1598" s="6"/>
    </row>
    <row r="1599" spans="16:18" x14ac:dyDescent="0.3">
      <c r="P1599" s="6"/>
      <c r="Q1599" s="6"/>
      <c r="R1599" s="6"/>
    </row>
    <row r="1600" spans="16:18" x14ac:dyDescent="0.3">
      <c r="P1600" s="6"/>
      <c r="Q1600" s="6"/>
      <c r="R1600" s="6"/>
    </row>
    <row r="1601" spans="16:18" x14ac:dyDescent="0.3">
      <c r="P1601" s="6"/>
      <c r="Q1601" s="6"/>
      <c r="R1601" s="6"/>
    </row>
    <row r="1602" spans="16:18" x14ac:dyDescent="0.3">
      <c r="P1602" s="6"/>
      <c r="Q1602" s="6"/>
      <c r="R1602" s="6"/>
    </row>
    <row r="1603" spans="16:18" x14ac:dyDescent="0.3">
      <c r="P1603" s="6"/>
      <c r="Q1603" s="6"/>
      <c r="R1603" s="6"/>
    </row>
    <row r="1604" spans="16:18" x14ac:dyDescent="0.3">
      <c r="P1604" s="6"/>
      <c r="Q1604" s="6"/>
      <c r="R1604" s="6"/>
    </row>
    <row r="1605" spans="16:18" x14ac:dyDescent="0.3">
      <c r="P1605" s="6"/>
      <c r="Q1605" s="6"/>
      <c r="R1605" s="6"/>
    </row>
    <row r="1606" spans="16:18" x14ac:dyDescent="0.3">
      <c r="P1606" s="6"/>
      <c r="Q1606" s="6"/>
      <c r="R1606" s="6"/>
    </row>
    <row r="1607" spans="16:18" x14ac:dyDescent="0.3">
      <c r="P1607" s="6"/>
      <c r="Q1607" s="6"/>
      <c r="R1607" s="6"/>
    </row>
    <row r="1608" spans="16:18" x14ac:dyDescent="0.3">
      <c r="P1608" s="6"/>
      <c r="Q1608" s="6"/>
      <c r="R1608" s="6"/>
    </row>
    <row r="1609" spans="16:18" x14ac:dyDescent="0.3">
      <c r="P1609" s="6"/>
      <c r="Q1609" s="6"/>
      <c r="R1609" s="6"/>
    </row>
    <row r="1610" spans="16:18" x14ac:dyDescent="0.3">
      <c r="P1610" s="6"/>
      <c r="Q1610" s="6"/>
      <c r="R1610" s="6"/>
    </row>
    <row r="1611" spans="16:18" x14ac:dyDescent="0.3">
      <c r="P1611" s="6"/>
      <c r="Q1611" s="6"/>
      <c r="R1611" s="6"/>
    </row>
    <row r="1612" spans="16:18" x14ac:dyDescent="0.3">
      <c r="P1612" s="6"/>
      <c r="Q1612" s="6"/>
      <c r="R1612" s="6"/>
    </row>
    <row r="1613" spans="16:18" x14ac:dyDescent="0.3">
      <c r="P1613" s="6"/>
      <c r="Q1613" s="6"/>
      <c r="R1613" s="6"/>
    </row>
    <row r="1614" spans="16:18" x14ac:dyDescent="0.3">
      <c r="P1614" s="6"/>
      <c r="Q1614" s="6"/>
      <c r="R1614" s="6"/>
    </row>
    <row r="1615" spans="16:18" x14ac:dyDescent="0.3">
      <c r="P1615" s="6"/>
      <c r="Q1615" s="6"/>
      <c r="R1615" s="6"/>
    </row>
    <row r="1616" spans="16:18" x14ac:dyDescent="0.3">
      <c r="P1616" s="6"/>
      <c r="Q1616" s="6"/>
      <c r="R1616" s="6"/>
    </row>
    <row r="1617" spans="16:18" x14ac:dyDescent="0.3">
      <c r="P1617" s="6"/>
      <c r="Q1617" s="6"/>
      <c r="R1617" s="6"/>
    </row>
    <row r="1618" spans="16:18" x14ac:dyDescent="0.3">
      <c r="P1618" s="6"/>
      <c r="Q1618" s="6"/>
      <c r="R1618" s="6"/>
    </row>
    <row r="1619" spans="16:18" x14ac:dyDescent="0.3">
      <c r="P1619" s="6"/>
      <c r="Q1619" s="6"/>
      <c r="R1619" s="6"/>
    </row>
    <row r="1620" spans="16:18" x14ac:dyDescent="0.3">
      <c r="P1620" s="6"/>
      <c r="Q1620" s="6"/>
      <c r="R1620" s="6"/>
    </row>
    <row r="1621" spans="16:18" x14ac:dyDescent="0.3">
      <c r="P1621" s="6"/>
      <c r="Q1621" s="6"/>
      <c r="R1621" s="6"/>
    </row>
    <row r="1622" spans="16:18" x14ac:dyDescent="0.3">
      <c r="P1622" s="6"/>
      <c r="Q1622" s="6"/>
      <c r="R1622" s="6"/>
    </row>
    <row r="1623" spans="16:18" x14ac:dyDescent="0.3">
      <c r="P1623" s="6"/>
      <c r="Q1623" s="6"/>
      <c r="R1623" s="6"/>
    </row>
    <row r="1624" spans="16:18" x14ac:dyDescent="0.3">
      <c r="P1624" s="6"/>
      <c r="Q1624" s="6"/>
      <c r="R1624" s="6"/>
    </row>
    <row r="1625" spans="16:18" x14ac:dyDescent="0.3">
      <c r="P1625" s="6"/>
      <c r="Q1625" s="6"/>
      <c r="R1625" s="6"/>
    </row>
    <row r="1626" spans="16:18" x14ac:dyDescent="0.3">
      <c r="P1626" s="6"/>
      <c r="Q1626" s="6"/>
      <c r="R1626" s="6"/>
    </row>
    <row r="1627" spans="16:18" x14ac:dyDescent="0.3">
      <c r="P1627" s="6"/>
      <c r="Q1627" s="6"/>
      <c r="R1627" s="6"/>
    </row>
    <row r="1628" spans="16:18" x14ac:dyDescent="0.3">
      <c r="P1628" s="6"/>
      <c r="Q1628" s="6"/>
      <c r="R1628" s="6"/>
    </row>
    <row r="1629" spans="16:18" x14ac:dyDescent="0.3">
      <c r="P1629" s="6"/>
      <c r="Q1629" s="6"/>
      <c r="R1629" s="6"/>
    </row>
    <row r="1630" spans="16:18" x14ac:dyDescent="0.3">
      <c r="P1630" s="6"/>
      <c r="Q1630" s="6"/>
      <c r="R1630" s="6"/>
    </row>
    <row r="1631" spans="16:18" x14ac:dyDescent="0.3">
      <c r="P1631" s="6"/>
      <c r="Q1631" s="6"/>
      <c r="R1631" s="6"/>
    </row>
    <row r="1632" spans="16:18" x14ac:dyDescent="0.3">
      <c r="P1632" s="6"/>
      <c r="Q1632" s="6"/>
      <c r="R1632" s="6"/>
    </row>
    <row r="1633" spans="16:18" x14ac:dyDescent="0.3">
      <c r="P1633" s="6"/>
      <c r="Q1633" s="6"/>
      <c r="R1633" s="6"/>
    </row>
    <row r="1634" spans="16:18" x14ac:dyDescent="0.3">
      <c r="P1634" s="6"/>
      <c r="Q1634" s="6"/>
      <c r="R1634" s="6"/>
    </row>
    <row r="1635" spans="16:18" x14ac:dyDescent="0.3">
      <c r="P1635" s="6"/>
      <c r="Q1635" s="6"/>
      <c r="R1635" s="6"/>
    </row>
    <row r="1636" spans="16:18" x14ac:dyDescent="0.3">
      <c r="P1636" s="6"/>
      <c r="Q1636" s="6"/>
      <c r="R1636" s="6"/>
    </row>
    <row r="1637" spans="16:18" x14ac:dyDescent="0.3">
      <c r="P1637" s="6"/>
      <c r="Q1637" s="6"/>
      <c r="R1637" s="6"/>
    </row>
    <row r="1638" spans="16:18" x14ac:dyDescent="0.3">
      <c r="P1638" s="6"/>
      <c r="Q1638" s="6"/>
      <c r="R1638" s="6"/>
    </row>
    <row r="1639" spans="16:18" x14ac:dyDescent="0.3">
      <c r="P1639" s="6"/>
      <c r="Q1639" s="6"/>
      <c r="R1639" s="6"/>
    </row>
    <row r="1640" spans="16:18" x14ac:dyDescent="0.3">
      <c r="P1640" s="6"/>
      <c r="Q1640" s="6"/>
      <c r="R1640" s="6"/>
    </row>
    <row r="1641" spans="16:18" x14ac:dyDescent="0.3">
      <c r="P1641" s="6"/>
      <c r="Q1641" s="6"/>
      <c r="R1641" s="6"/>
    </row>
    <row r="1642" spans="16:18" x14ac:dyDescent="0.3">
      <c r="P1642" s="6"/>
      <c r="Q1642" s="6"/>
      <c r="R1642" s="6"/>
    </row>
    <row r="1643" spans="16:18" x14ac:dyDescent="0.3">
      <c r="P1643" s="6"/>
      <c r="Q1643" s="6"/>
      <c r="R1643" s="6"/>
    </row>
    <row r="1644" spans="16:18" x14ac:dyDescent="0.3">
      <c r="P1644" s="6"/>
      <c r="Q1644" s="6"/>
      <c r="R1644" s="6"/>
    </row>
    <row r="1645" spans="16:18" x14ac:dyDescent="0.3">
      <c r="P1645" s="6"/>
      <c r="Q1645" s="6"/>
      <c r="R1645" s="6"/>
    </row>
    <row r="1646" spans="16:18" x14ac:dyDescent="0.3">
      <c r="P1646" s="6"/>
      <c r="Q1646" s="6"/>
      <c r="R1646" s="6"/>
    </row>
    <row r="1647" spans="16:18" x14ac:dyDescent="0.3">
      <c r="P1647" s="6"/>
      <c r="Q1647" s="6"/>
      <c r="R1647" s="6"/>
    </row>
    <row r="1648" spans="16:18" x14ac:dyDescent="0.3">
      <c r="P1648" s="6"/>
      <c r="Q1648" s="6"/>
      <c r="R1648" s="6"/>
    </row>
    <row r="1649" spans="16:18" x14ac:dyDescent="0.3">
      <c r="P1649" s="6"/>
      <c r="Q1649" s="6"/>
      <c r="R1649" s="6"/>
    </row>
    <row r="1650" spans="16:18" x14ac:dyDescent="0.3">
      <c r="P1650" s="6"/>
      <c r="Q1650" s="6"/>
      <c r="R1650" s="6"/>
    </row>
    <row r="1651" spans="16:18" x14ac:dyDescent="0.3">
      <c r="P1651" s="6"/>
      <c r="Q1651" s="6"/>
      <c r="R1651" s="6"/>
    </row>
    <row r="1652" spans="16:18" x14ac:dyDescent="0.3">
      <c r="P1652" s="6"/>
      <c r="Q1652" s="6"/>
      <c r="R1652" s="6"/>
    </row>
    <row r="1653" spans="16:18" x14ac:dyDescent="0.3">
      <c r="P1653" s="6"/>
      <c r="Q1653" s="6"/>
      <c r="R1653" s="6"/>
    </row>
    <row r="1654" spans="16:18" x14ac:dyDescent="0.3">
      <c r="P1654" s="6"/>
      <c r="Q1654" s="6"/>
      <c r="R1654" s="6"/>
    </row>
    <row r="1655" spans="16:18" x14ac:dyDescent="0.3">
      <c r="P1655" s="6"/>
      <c r="Q1655" s="6"/>
      <c r="R1655" s="6"/>
    </row>
    <row r="1656" spans="16:18" x14ac:dyDescent="0.3">
      <c r="P1656" s="6"/>
      <c r="Q1656" s="6"/>
      <c r="R1656" s="6"/>
    </row>
    <row r="1657" spans="16:18" x14ac:dyDescent="0.3">
      <c r="P1657" s="6"/>
      <c r="Q1657" s="6"/>
      <c r="R1657" s="6"/>
    </row>
    <row r="1658" spans="16:18" x14ac:dyDescent="0.3">
      <c r="P1658" s="6"/>
      <c r="Q1658" s="6"/>
      <c r="R1658" s="6"/>
    </row>
    <row r="1659" spans="16:18" x14ac:dyDescent="0.3">
      <c r="P1659" s="6"/>
      <c r="Q1659" s="6"/>
      <c r="R1659" s="6"/>
    </row>
    <row r="1660" spans="16:18" x14ac:dyDescent="0.3">
      <c r="P1660" s="6"/>
      <c r="Q1660" s="6"/>
      <c r="R1660" s="6"/>
    </row>
    <row r="1661" spans="16:18" x14ac:dyDescent="0.3">
      <c r="P1661" s="6"/>
      <c r="Q1661" s="6"/>
      <c r="R1661" s="6"/>
    </row>
    <row r="1662" spans="16:18" x14ac:dyDescent="0.3">
      <c r="P1662" s="6"/>
      <c r="Q1662" s="6"/>
      <c r="R1662" s="6"/>
    </row>
    <row r="1663" spans="16:18" x14ac:dyDescent="0.3">
      <c r="P1663" s="6"/>
      <c r="Q1663" s="6"/>
      <c r="R1663" s="6"/>
    </row>
    <row r="1664" spans="16:18" x14ac:dyDescent="0.3">
      <c r="P1664" s="6"/>
      <c r="Q1664" s="6"/>
      <c r="R1664" s="6"/>
    </row>
    <row r="1665" spans="16:18" x14ac:dyDescent="0.3">
      <c r="P1665" s="6"/>
      <c r="Q1665" s="6"/>
      <c r="R1665" s="6"/>
    </row>
    <row r="1666" spans="16:18" x14ac:dyDescent="0.3">
      <c r="P1666" s="6"/>
      <c r="Q1666" s="6"/>
      <c r="R1666" s="6"/>
    </row>
    <row r="1667" spans="16:18" x14ac:dyDescent="0.3">
      <c r="P1667" s="6"/>
      <c r="Q1667" s="6"/>
      <c r="R1667" s="6"/>
    </row>
    <row r="1668" spans="16:18" x14ac:dyDescent="0.3">
      <c r="P1668" s="6"/>
      <c r="Q1668" s="6"/>
      <c r="R1668" s="6"/>
    </row>
    <row r="1669" spans="16:18" x14ac:dyDescent="0.3">
      <c r="P1669" s="6"/>
      <c r="Q1669" s="6"/>
      <c r="R1669" s="6"/>
    </row>
    <row r="1670" spans="16:18" x14ac:dyDescent="0.3">
      <c r="P1670" s="6"/>
      <c r="Q1670" s="6"/>
      <c r="R1670" s="6"/>
    </row>
    <row r="1671" spans="16:18" x14ac:dyDescent="0.3">
      <c r="P1671" s="6"/>
      <c r="Q1671" s="6"/>
      <c r="R1671" s="6"/>
    </row>
    <row r="1672" spans="16:18" x14ac:dyDescent="0.3">
      <c r="P1672" s="6"/>
      <c r="Q1672" s="6"/>
      <c r="R1672" s="6"/>
    </row>
    <row r="1673" spans="16:18" x14ac:dyDescent="0.3">
      <c r="P1673" s="6"/>
      <c r="Q1673" s="6"/>
      <c r="R1673" s="6"/>
    </row>
    <row r="1674" spans="16:18" x14ac:dyDescent="0.3">
      <c r="P1674" s="6"/>
      <c r="Q1674" s="6"/>
      <c r="R1674" s="6"/>
    </row>
    <row r="1675" spans="16:18" x14ac:dyDescent="0.3">
      <c r="P1675" s="6"/>
      <c r="Q1675" s="6"/>
      <c r="R1675" s="6"/>
    </row>
    <row r="1676" spans="16:18" x14ac:dyDescent="0.3">
      <c r="P1676" s="6"/>
      <c r="Q1676" s="6"/>
      <c r="R1676" s="6"/>
    </row>
    <row r="1677" spans="16:18" x14ac:dyDescent="0.3">
      <c r="P1677" s="6"/>
      <c r="Q1677" s="6"/>
      <c r="R1677" s="6"/>
    </row>
    <row r="1678" spans="16:18" x14ac:dyDescent="0.3">
      <c r="P1678" s="6"/>
      <c r="Q1678" s="6"/>
      <c r="R1678" s="6"/>
    </row>
    <row r="1679" spans="16:18" x14ac:dyDescent="0.3">
      <c r="P1679" s="6"/>
      <c r="Q1679" s="6"/>
      <c r="R1679" s="6"/>
    </row>
    <row r="1680" spans="16:18" x14ac:dyDescent="0.3">
      <c r="P1680" s="6"/>
      <c r="Q1680" s="6"/>
      <c r="R1680" s="6"/>
    </row>
    <row r="1681" spans="16:18" x14ac:dyDescent="0.3">
      <c r="P1681" s="6"/>
      <c r="Q1681" s="6"/>
      <c r="R1681" s="6"/>
    </row>
    <row r="1682" spans="16:18" x14ac:dyDescent="0.3">
      <c r="P1682" s="6"/>
      <c r="Q1682" s="6"/>
      <c r="R1682" s="6"/>
    </row>
    <row r="1683" spans="16:18" x14ac:dyDescent="0.3">
      <c r="P1683" s="6"/>
      <c r="Q1683" s="6"/>
      <c r="R1683" s="6"/>
    </row>
    <row r="1684" spans="16:18" x14ac:dyDescent="0.3">
      <c r="P1684" s="6"/>
      <c r="Q1684" s="6"/>
      <c r="R1684" s="6"/>
    </row>
    <row r="1685" spans="16:18" x14ac:dyDescent="0.3">
      <c r="P1685" s="6"/>
      <c r="Q1685" s="6"/>
      <c r="R1685" s="6"/>
    </row>
    <row r="1686" spans="16:18" x14ac:dyDescent="0.3">
      <c r="P1686" s="6"/>
      <c r="Q1686" s="6"/>
      <c r="R1686" s="6"/>
    </row>
    <row r="1687" spans="16:18" x14ac:dyDescent="0.3">
      <c r="P1687" s="6"/>
      <c r="Q1687" s="6"/>
      <c r="R1687" s="6"/>
    </row>
    <row r="1688" spans="16:18" x14ac:dyDescent="0.3">
      <c r="P1688" s="6"/>
      <c r="Q1688" s="6"/>
      <c r="R1688" s="6"/>
    </row>
    <row r="1689" spans="16:18" x14ac:dyDescent="0.3">
      <c r="P1689" s="6"/>
      <c r="Q1689" s="6"/>
      <c r="R1689" s="6"/>
    </row>
    <row r="1690" spans="16:18" x14ac:dyDescent="0.3">
      <c r="P1690" s="6"/>
      <c r="Q1690" s="6"/>
      <c r="R1690" s="6"/>
    </row>
    <row r="1691" spans="16:18" x14ac:dyDescent="0.3">
      <c r="P1691" s="6"/>
      <c r="Q1691" s="6"/>
      <c r="R1691" s="6"/>
    </row>
    <row r="1692" spans="16:18" x14ac:dyDescent="0.3">
      <c r="P1692" s="6"/>
      <c r="Q1692" s="6"/>
      <c r="R1692" s="6"/>
    </row>
    <row r="1693" spans="16:18" x14ac:dyDescent="0.3">
      <c r="P1693" s="6"/>
      <c r="Q1693" s="6"/>
      <c r="R1693" s="6"/>
    </row>
    <row r="1694" spans="16:18" x14ac:dyDescent="0.3">
      <c r="P1694" s="6"/>
      <c r="Q1694" s="6"/>
      <c r="R1694" s="6"/>
    </row>
    <row r="1695" spans="16:18" x14ac:dyDescent="0.3">
      <c r="P1695" s="6"/>
      <c r="Q1695" s="6"/>
      <c r="R1695" s="6"/>
    </row>
    <row r="1696" spans="16:18" x14ac:dyDescent="0.3">
      <c r="P1696" s="6"/>
      <c r="Q1696" s="6"/>
      <c r="R1696" s="6"/>
    </row>
    <row r="1697" spans="16:18" x14ac:dyDescent="0.3">
      <c r="P1697" s="6"/>
      <c r="Q1697" s="6"/>
      <c r="R1697" s="6"/>
    </row>
    <row r="1698" spans="16:18" x14ac:dyDescent="0.3">
      <c r="P1698" s="6"/>
      <c r="Q1698" s="6"/>
      <c r="R1698" s="6"/>
    </row>
    <row r="1699" spans="16:18" x14ac:dyDescent="0.3">
      <c r="P1699" s="6"/>
      <c r="Q1699" s="6"/>
      <c r="R1699" s="6"/>
    </row>
    <row r="1700" spans="16:18" x14ac:dyDescent="0.3">
      <c r="P1700" s="6"/>
      <c r="Q1700" s="6"/>
      <c r="R1700" s="6"/>
    </row>
    <row r="1701" spans="16:18" x14ac:dyDescent="0.3">
      <c r="P1701" s="6"/>
      <c r="Q1701" s="6"/>
      <c r="R1701" s="6"/>
    </row>
    <row r="1702" spans="16:18" x14ac:dyDescent="0.3">
      <c r="P1702" s="6"/>
      <c r="Q1702" s="6"/>
      <c r="R1702" s="6"/>
    </row>
    <row r="1703" spans="16:18" x14ac:dyDescent="0.3">
      <c r="P1703" s="6"/>
      <c r="Q1703" s="6"/>
      <c r="R1703" s="6"/>
    </row>
    <row r="1704" spans="16:18" x14ac:dyDescent="0.3">
      <c r="P1704" s="6"/>
      <c r="Q1704" s="6"/>
      <c r="R1704" s="6"/>
    </row>
    <row r="1705" spans="16:18" x14ac:dyDescent="0.3">
      <c r="P1705" s="6"/>
      <c r="Q1705" s="6"/>
      <c r="R1705" s="6"/>
    </row>
    <row r="1706" spans="16:18" x14ac:dyDescent="0.3">
      <c r="P1706" s="6"/>
      <c r="Q1706" s="6"/>
      <c r="R1706" s="6"/>
    </row>
    <row r="1707" spans="16:18" x14ac:dyDescent="0.3">
      <c r="P1707" s="6"/>
      <c r="Q1707" s="6"/>
      <c r="R1707" s="6"/>
    </row>
    <row r="1708" spans="16:18" x14ac:dyDescent="0.3">
      <c r="P1708" s="6"/>
      <c r="Q1708" s="6"/>
      <c r="R1708" s="6"/>
    </row>
    <row r="1709" spans="16:18" x14ac:dyDescent="0.3">
      <c r="P1709" s="6"/>
      <c r="Q1709" s="6"/>
      <c r="R1709" s="6"/>
    </row>
    <row r="1710" spans="16:18" x14ac:dyDescent="0.3">
      <c r="P1710" s="6"/>
      <c r="Q1710" s="6"/>
      <c r="R1710" s="6"/>
    </row>
    <row r="1711" spans="16:18" x14ac:dyDescent="0.3">
      <c r="P1711" s="6"/>
      <c r="Q1711" s="6"/>
      <c r="R1711" s="6"/>
    </row>
    <row r="1712" spans="16:18" x14ac:dyDescent="0.3">
      <c r="P1712" s="6"/>
      <c r="Q1712" s="6"/>
      <c r="R1712" s="6"/>
    </row>
    <row r="1713" spans="16:18" x14ac:dyDescent="0.3">
      <c r="P1713" s="6"/>
      <c r="Q1713" s="6"/>
      <c r="R1713" s="6"/>
    </row>
    <row r="1714" spans="16:18" x14ac:dyDescent="0.3">
      <c r="P1714" s="6"/>
      <c r="Q1714" s="6"/>
      <c r="R1714" s="6"/>
    </row>
    <row r="1715" spans="16:18" x14ac:dyDescent="0.3">
      <c r="P1715" s="6"/>
      <c r="Q1715" s="6"/>
      <c r="R1715" s="6"/>
    </row>
    <row r="1716" spans="16:18" x14ac:dyDescent="0.3">
      <c r="P1716" s="6"/>
      <c r="Q1716" s="6"/>
      <c r="R1716" s="6"/>
    </row>
    <row r="1717" spans="16:18" x14ac:dyDescent="0.3">
      <c r="P1717" s="6"/>
      <c r="Q1717" s="6"/>
      <c r="R1717" s="6"/>
    </row>
    <row r="1718" spans="16:18" x14ac:dyDescent="0.3">
      <c r="P1718" s="6"/>
      <c r="Q1718" s="6"/>
      <c r="R1718" s="6"/>
    </row>
    <row r="1719" spans="16:18" x14ac:dyDescent="0.3">
      <c r="P1719" s="6"/>
      <c r="Q1719" s="6"/>
      <c r="R1719" s="6"/>
    </row>
    <row r="1720" spans="16:18" x14ac:dyDescent="0.3">
      <c r="P1720" s="6"/>
      <c r="Q1720" s="6"/>
      <c r="R1720" s="6"/>
    </row>
    <row r="1721" spans="16:18" x14ac:dyDescent="0.3">
      <c r="P1721" s="6"/>
      <c r="Q1721" s="6"/>
      <c r="R1721" s="6"/>
    </row>
    <row r="1722" spans="16:18" x14ac:dyDescent="0.3">
      <c r="P1722" s="6"/>
      <c r="Q1722" s="6"/>
      <c r="R1722" s="6"/>
    </row>
    <row r="1723" spans="16:18" x14ac:dyDescent="0.3">
      <c r="P1723" s="6"/>
      <c r="Q1723" s="6"/>
      <c r="R1723" s="6"/>
    </row>
    <row r="1724" spans="16:18" x14ac:dyDescent="0.3">
      <c r="P1724" s="6"/>
      <c r="Q1724" s="6"/>
      <c r="R1724" s="6"/>
    </row>
    <row r="1725" spans="16:18" x14ac:dyDescent="0.3">
      <c r="P1725" s="6"/>
      <c r="Q1725" s="6"/>
      <c r="R1725" s="6"/>
    </row>
    <row r="1726" spans="16:18" x14ac:dyDescent="0.3">
      <c r="P1726" s="6"/>
      <c r="Q1726" s="6"/>
      <c r="R1726" s="6"/>
    </row>
    <row r="1727" spans="16:18" x14ac:dyDescent="0.3">
      <c r="P1727" s="6"/>
      <c r="Q1727" s="6"/>
      <c r="R1727" s="6"/>
    </row>
    <row r="1728" spans="16:18" x14ac:dyDescent="0.3">
      <c r="P1728" s="6"/>
      <c r="Q1728" s="6"/>
      <c r="R1728" s="6"/>
    </row>
    <row r="1729" spans="16:18" x14ac:dyDescent="0.3">
      <c r="P1729" s="6"/>
      <c r="Q1729" s="6"/>
      <c r="R1729" s="6"/>
    </row>
    <row r="1730" spans="16:18" x14ac:dyDescent="0.3">
      <c r="P1730" s="6"/>
      <c r="Q1730" s="6"/>
      <c r="R1730" s="6"/>
    </row>
    <row r="1731" spans="16:18" x14ac:dyDescent="0.3">
      <c r="P1731" s="6"/>
      <c r="Q1731" s="6"/>
      <c r="R1731" s="6"/>
    </row>
    <row r="1732" spans="16:18" x14ac:dyDescent="0.3">
      <c r="P1732" s="6"/>
      <c r="Q1732" s="6"/>
      <c r="R1732" s="6"/>
    </row>
    <row r="1733" spans="16:18" x14ac:dyDescent="0.3">
      <c r="P1733" s="6"/>
      <c r="Q1733" s="6"/>
      <c r="R1733" s="6"/>
    </row>
    <row r="1734" spans="16:18" x14ac:dyDescent="0.3">
      <c r="P1734" s="6"/>
      <c r="Q1734" s="6"/>
      <c r="R1734" s="6"/>
    </row>
    <row r="1735" spans="16:18" x14ac:dyDescent="0.3">
      <c r="P1735" s="6"/>
      <c r="Q1735" s="6"/>
      <c r="R1735" s="6"/>
    </row>
    <row r="1736" spans="16:18" x14ac:dyDescent="0.3">
      <c r="P1736" s="6"/>
      <c r="Q1736" s="6"/>
      <c r="R1736" s="6"/>
    </row>
    <row r="1737" spans="16:18" x14ac:dyDescent="0.3">
      <c r="P1737" s="6"/>
      <c r="Q1737" s="6"/>
      <c r="R1737" s="6"/>
    </row>
    <row r="1738" spans="16:18" x14ac:dyDescent="0.3">
      <c r="P1738" s="6"/>
      <c r="Q1738" s="6"/>
      <c r="R1738" s="6"/>
    </row>
    <row r="1739" spans="16:18" x14ac:dyDescent="0.3">
      <c r="P1739" s="6"/>
      <c r="Q1739" s="6"/>
      <c r="R1739" s="6"/>
    </row>
    <row r="1740" spans="16:18" x14ac:dyDescent="0.3">
      <c r="P1740" s="6"/>
      <c r="Q1740" s="6"/>
      <c r="R1740" s="6"/>
    </row>
    <row r="1741" spans="16:18" x14ac:dyDescent="0.3">
      <c r="P1741" s="6"/>
      <c r="Q1741" s="6"/>
      <c r="R1741" s="6"/>
    </row>
    <row r="1742" spans="16:18" x14ac:dyDescent="0.3">
      <c r="P1742" s="6"/>
      <c r="Q1742" s="6"/>
      <c r="R1742" s="6"/>
    </row>
    <row r="1743" spans="16:18" x14ac:dyDescent="0.3">
      <c r="P1743" s="6"/>
      <c r="Q1743" s="6"/>
      <c r="R1743" s="6"/>
    </row>
    <row r="1744" spans="16:18" x14ac:dyDescent="0.3">
      <c r="P1744" s="6"/>
      <c r="Q1744" s="6"/>
      <c r="R1744" s="6"/>
    </row>
    <row r="1745" spans="16:18" x14ac:dyDescent="0.3">
      <c r="P1745" s="6"/>
      <c r="Q1745" s="6"/>
      <c r="R1745" s="6"/>
    </row>
    <row r="1746" spans="16:18" x14ac:dyDescent="0.3">
      <c r="P1746" s="6"/>
      <c r="Q1746" s="6"/>
      <c r="R1746" s="6"/>
    </row>
    <row r="1747" spans="16:18" x14ac:dyDescent="0.3">
      <c r="P1747" s="6"/>
      <c r="Q1747" s="6"/>
      <c r="R1747" s="6"/>
    </row>
    <row r="1748" spans="16:18" x14ac:dyDescent="0.3">
      <c r="P1748" s="6"/>
      <c r="Q1748" s="6"/>
      <c r="R1748" s="6"/>
    </row>
    <row r="1749" spans="16:18" x14ac:dyDescent="0.3">
      <c r="P1749" s="6"/>
      <c r="Q1749" s="6"/>
      <c r="R1749" s="6"/>
    </row>
    <row r="1750" spans="16:18" x14ac:dyDescent="0.3">
      <c r="P1750" s="6"/>
      <c r="Q1750" s="6"/>
      <c r="R1750" s="6"/>
    </row>
    <row r="1751" spans="16:18" x14ac:dyDescent="0.3">
      <c r="P1751" s="6"/>
      <c r="Q1751" s="6"/>
      <c r="R1751" s="6"/>
    </row>
    <row r="1752" spans="16:18" x14ac:dyDescent="0.3">
      <c r="P1752" s="6"/>
      <c r="Q1752" s="6"/>
      <c r="R1752" s="6"/>
    </row>
    <row r="1753" spans="16:18" x14ac:dyDescent="0.3">
      <c r="P1753" s="6"/>
      <c r="Q1753" s="6"/>
      <c r="R1753" s="6"/>
    </row>
    <row r="1754" spans="16:18" x14ac:dyDescent="0.3">
      <c r="P1754" s="6"/>
      <c r="Q1754" s="6"/>
      <c r="R1754" s="6"/>
    </row>
    <row r="1755" spans="16:18" x14ac:dyDescent="0.3">
      <c r="P1755" s="6"/>
      <c r="Q1755" s="6"/>
      <c r="R1755" s="6"/>
    </row>
    <row r="1756" spans="16:18" x14ac:dyDescent="0.3">
      <c r="P1756" s="6"/>
      <c r="Q1756" s="6"/>
      <c r="R1756" s="6"/>
    </row>
    <row r="1757" spans="16:18" x14ac:dyDescent="0.3">
      <c r="P1757" s="6"/>
      <c r="Q1757" s="6"/>
      <c r="R1757" s="6"/>
    </row>
    <row r="1758" spans="16:18" x14ac:dyDescent="0.3">
      <c r="P1758" s="6"/>
      <c r="Q1758" s="6"/>
      <c r="R1758" s="6"/>
    </row>
    <row r="1759" spans="16:18" x14ac:dyDescent="0.3">
      <c r="P1759" s="6"/>
      <c r="Q1759" s="6"/>
      <c r="R1759" s="6"/>
    </row>
    <row r="1760" spans="16:18" x14ac:dyDescent="0.3">
      <c r="P1760" s="6"/>
      <c r="Q1760" s="6"/>
      <c r="R1760" s="6"/>
    </row>
    <row r="1761" spans="16:18" x14ac:dyDescent="0.3">
      <c r="P1761" s="6"/>
      <c r="Q1761" s="6"/>
      <c r="R1761" s="6"/>
    </row>
    <row r="1762" spans="16:18" x14ac:dyDescent="0.3">
      <c r="P1762" s="6"/>
      <c r="Q1762" s="6"/>
      <c r="R1762" s="6"/>
    </row>
    <row r="1763" spans="16:18" x14ac:dyDescent="0.3">
      <c r="P1763" s="6"/>
      <c r="Q1763" s="6"/>
      <c r="R1763" s="6"/>
    </row>
    <row r="1764" spans="16:18" x14ac:dyDescent="0.3">
      <c r="P1764" s="6"/>
      <c r="Q1764" s="6"/>
      <c r="R1764" s="6"/>
    </row>
    <row r="1765" spans="16:18" x14ac:dyDescent="0.3">
      <c r="P1765" s="6"/>
      <c r="Q1765" s="6"/>
      <c r="R1765" s="6"/>
    </row>
    <row r="1766" spans="16:18" x14ac:dyDescent="0.3">
      <c r="P1766" s="6"/>
      <c r="Q1766" s="6"/>
      <c r="R1766" s="6"/>
    </row>
    <row r="1767" spans="16:18" x14ac:dyDescent="0.3">
      <c r="P1767" s="6"/>
      <c r="Q1767" s="6"/>
      <c r="R1767" s="6"/>
    </row>
    <row r="1768" spans="16:18" x14ac:dyDescent="0.3">
      <c r="P1768" s="6"/>
      <c r="Q1768" s="6"/>
      <c r="R1768" s="6"/>
    </row>
    <row r="1769" spans="16:18" x14ac:dyDescent="0.3">
      <c r="P1769" s="6"/>
      <c r="Q1769" s="6"/>
      <c r="R1769" s="6"/>
    </row>
    <row r="1770" spans="16:18" x14ac:dyDescent="0.3">
      <c r="P1770" s="6"/>
      <c r="Q1770" s="6"/>
      <c r="R1770" s="6"/>
    </row>
    <row r="1771" spans="16:18" x14ac:dyDescent="0.3">
      <c r="P1771" s="6"/>
      <c r="Q1771" s="6"/>
      <c r="R1771" s="6"/>
    </row>
    <row r="1772" spans="16:18" x14ac:dyDescent="0.3">
      <c r="P1772" s="6"/>
      <c r="Q1772" s="6"/>
      <c r="R1772" s="6"/>
    </row>
    <row r="1773" spans="16:18" x14ac:dyDescent="0.3">
      <c r="P1773" s="6"/>
      <c r="Q1773" s="6"/>
      <c r="R1773" s="6"/>
    </row>
    <row r="1774" spans="16:18" x14ac:dyDescent="0.3">
      <c r="P1774" s="6"/>
      <c r="Q1774" s="6"/>
      <c r="R1774" s="6"/>
    </row>
    <row r="1775" spans="16:18" x14ac:dyDescent="0.3">
      <c r="P1775" s="6"/>
      <c r="Q1775" s="6"/>
      <c r="R1775" s="6"/>
    </row>
    <row r="1776" spans="16:18" x14ac:dyDescent="0.3">
      <c r="P1776" s="6"/>
      <c r="Q1776" s="6"/>
      <c r="R1776" s="6"/>
    </row>
    <row r="1777" spans="16:18" x14ac:dyDescent="0.3">
      <c r="P1777" s="6"/>
      <c r="Q1777" s="6"/>
      <c r="R1777" s="6"/>
    </row>
    <row r="1778" spans="16:18" x14ac:dyDescent="0.3">
      <c r="P1778" s="6"/>
      <c r="Q1778" s="6"/>
      <c r="R1778" s="6"/>
    </row>
    <row r="1779" spans="16:18" x14ac:dyDescent="0.3">
      <c r="P1779" s="6"/>
      <c r="Q1779" s="6"/>
      <c r="R1779" s="6"/>
    </row>
    <row r="1780" spans="16:18" x14ac:dyDescent="0.3">
      <c r="P1780" s="6"/>
      <c r="Q1780" s="6"/>
      <c r="R1780" s="6"/>
    </row>
    <row r="1781" spans="16:18" x14ac:dyDescent="0.3">
      <c r="P1781" s="6"/>
      <c r="Q1781" s="6"/>
      <c r="R1781" s="6"/>
    </row>
    <row r="1782" spans="16:18" x14ac:dyDescent="0.3">
      <c r="P1782" s="6"/>
      <c r="Q1782" s="6"/>
      <c r="R1782" s="6"/>
    </row>
    <row r="1783" spans="16:18" x14ac:dyDescent="0.3">
      <c r="P1783" s="6"/>
      <c r="Q1783" s="6"/>
      <c r="R1783" s="6"/>
    </row>
    <row r="1784" spans="16:18" x14ac:dyDescent="0.3">
      <c r="P1784" s="6"/>
      <c r="Q1784" s="6"/>
      <c r="R1784" s="6"/>
    </row>
    <row r="1785" spans="16:18" x14ac:dyDescent="0.3">
      <c r="P1785" s="6"/>
      <c r="Q1785" s="6"/>
      <c r="R1785" s="6"/>
    </row>
    <row r="1786" spans="16:18" x14ac:dyDescent="0.3">
      <c r="P1786" s="6"/>
      <c r="Q1786" s="6"/>
      <c r="R1786" s="6"/>
    </row>
    <row r="1787" spans="16:18" x14ac:dyDescent="0.3">
      <c r="P1787" s="6"/>
      <c r="Q1787" s="6"/>
      <c r="R1787" s="6"/>
    </row>
    <row r="1788" spans="16:18" x14ac:dyDescent="0.3">
      <c r="P1788" s="6"/>
      <c r="Q1788" s="6"/>
      <c r="R1788" s="6"/>
    </row>
    <row r="1789" spans="16:18" x14ac:dyDescent="0.3">
      <c r="P1789" s="6"/>
      <c r="Q1789" s="6"/>
      <c r="R1789" s="6"/>
    </row>
    <row r="1790" spans="16:18" x14ac:dyDescent="0.3">
      <c r="P1790" s="6"/>
      <c r="Q1790" s="6"/>
      <c r="R1790" s="6"/>
    </row>
    <row r="1791" spans="16:18" x14ac:dyDescent="0.3">
      <c r="P1791" s="6"/>
      <c r="Q1791" s="6"/>
      <c r="R1791" s="6"/>
    </row>
    <row r="1792" spans="16:18" x14ac:dyDescent="0.3">
      <c r="P1792" s="6"/>
      <c r="Q1792" s="6"/>
      <c r="R1792" s="6"/>
    </row>
    <row r="1793" spans="16:18" x14ac:dyDescent="0.3">
      <c r="P1793" s="6"/>
      <c r="Q1793" s="6"/>
      <c r="R1793" s="6"/>
    </row>
    <row r="1794" spans="16:18" x14ac:dyDescent="0.3">
      <c r="P1794" s="6"/>
      <c r="Q1794" s="6"/>
      <c r="R1794" s="6"/>
    </row>
    <row r="1795" spans="16:18" x14ac:dyDescent="0.3">
      <c r="P1795" s="6"/>
      <c r="Q1795" s="6"/>
      <c r="R1795" s="6"/>
    </row>
    <row r="1796" spans="16:18" x14ac:dyDescent="0.3">
      <c r="P1796" s="6"/>
      <c r="Q1796" s="6"/>
      <c r="R1796" s="6"/>
    </row>
    <row r="1797" spans="16:18" x14ac:dyDescent="0.3">
      <c r="P1797" s="6"/>
      <c r="Q1797" s="6"/>
      <c r="R1797" s="6"/>
    </row>
    <row r="1798" spans="16:18" x14ac:dyDescent="0.3">
      <c r="P1798" s="6"/>
      <c r="Q1798" s="6"/>
      <c r="R1798" s="6"/>
    </row>
    <row r="1799" spans="16:18" x14ac:dyDescent="0.3">
      <c r="P1799" s="6"/>
      <c r="Q1799" s="6"/>
      <c r="R1799" s="6"/>
    </row>
    <row r="1800" spans="16:18" x14ac:dyDescent="0.3">
      <c r="P1800" s="6"/>
      <c r="Q1800" s="6"/>
      <c r="R1800" s="6"/>
    </row>
    <row r="1801" spans="16:18" x14ac:dyDescent="0.3">
      <c r="P1801" s="6"/>
      <c r="Q1801" s="6"/>
      <c r="R1801" s="6"/>
    </row>
    <row r="1802" spans="16:18" x14ac:dyDescent="0.3">
      <c r="P1802" s="6"/>
      <c r="Q1802" s="6"/>
      <c r="R1802" s="6"/>
    </row>
    <row r="1803" spans="16:18" x14ac:dyDescent="0.3">
      <c r="P1803" s="6"/>
      <c r="Q1803" s="6"/>
      <c r="R1803" s="6"/>
    </row>
    <row r="1804" spans="16:18" x14ac:dyDescent="0.3">
      <c r="P1804" s="6"/>
      <c r="Q1804" s="6"/>
      <c r="R1804" s="6"/>
    </row>
    <row r="1805" spans="16:18" x14ac:dyDescent="0.3">
      <c r="P1805" s="6"/>
      <c r="Q1805" s="6"/>
      <c r="R1805" s="6"/>
    </row>
    <row r="1806" spans="16:18" x14ac:dyDescent="0.3">
      <c r="P1806" s="6"/>
      <c r="Q1806" s="6"/>
      <c r="R1806" s="6"/>
    </row>
    <row r="1807" spans="16:18" x14ac:dyDescent="0.3">
      <c r="P1807" s="6"/>
      <c r="Q1807" s="6"/>
      <c r="R1807" s="6"/>
    </row>
    <row r="1808" spans="16:18" x14ac:dyDescent="0.3">
      <c r="P1808" s="6"/>
      <c r="Q1808" s="6"/>
      <c r="R1808" s="6"/>
    </row>
    <row r="1809" spans="16:18" x14ac:dyDescent="0.3">
      <c r="P1809" s="6"/>
      <c r="Q1809" s="6"/>
      <c r="R1809" s="6"/>
    </row>
    <row r="1810" spans="16:18" x14ac:dyDescent="0.3">
      <c r="P1810" s="6"/>
      <c r="Q1810" s="6"/>
      <c r="R1810" s="6"/>
    </row>
    <row r="1811" spans="16:18" x14ac:dyDescent="0.3">
      <c r="P1811" s="6"/>
      <c r="Q1811" s="6"/>
      <c r="R1811" s="6"/>
    </row>
    <row r="1812" spans="16:18" x14ac:dyDescent="0.3">
      <c r="P1812" s="6"/>
      <c r="Q1812" s="6"/>
      <c r="R1812" s="6"/>
    </row>
    <row r="1813" spans="16:18" x14ac:dyDescent="0.3">
      <c r="P1813" s="6"/>
      <c r="Q1813" s="6"/>
      <c r="R1813" s="6"/>
    </row>
    <row r="1814" spans="16:18" x14ac:dyDescent="0.3">
      <c r="P1814" s="6"/>
      <c r="Q1814" s="6"/>
      <c r="R1814" s="6"/>
    </row>
    <row r="1815" spans="16:18" x14ac:dyDescent="0.3">
      <c r="P1815" s="6"/>
      <c r="Q1815" s="6"/>
      <c r="R1815" s="6"/>
    </row>
    <row r="1816" spans="16:18" x14ac:dyDescent="0.3">
      <c r="P1816" s="6"/>
      <c r="Q1816" s="6"/>
      <c r="R1816" s="6"/>
    </row>
    <row r="1817" spans="16:18" x14ac:dyDescent="0.3">
      <c r="P1817" s="6"/>
      <c r="Q1817" s="6"/>
      <c r="R1817" s="6"/>
    </row>
    <row r="1818" spans="16:18" x14ac:dyDescent="0.3">
      <c r="P1818" s="6"/>
      <c r="Q1818" s="6"/>
      <c r="R1818" s="6"/>
    </row>
    <row r="1819" spans="16:18" x14ac:dyDescent="0.3">
      <c r="P1819" s="6"/>
      <c r="Q1819" s="6"/>
      <c r="R1819" s="6"/>
    </row>
    <row r="1820" spans="16:18" x14ac:dyDescent="0.3">
      <c r="P1820" s="6"/>
      <c r="Q1820" s="6"/>
      <c r="R1820" s="6"/>
    </row>
    <row r="1821" spans="16:18" x14ac:dyDescent="0.3">
      <c r="P1821" s="6"/>
      <c r="Q1821" s="6"/>
      <c r="R1821" s="6"/>
    </row>
    <row r="1822" spans="16:18" x14ac:dyDescent="0.3">
      <c r="P1822" s="6"/>
      <c r="Q1822" s="6"/>
      <c r="R1822" s="6"/>
    </row>
    <row r="1823" spans="16:18" x14ac:dyDescent="0.3">
      <c r="P1823" s="6"/>
      <c r="Q1823" s="6"/>
      <c r="R1823" s="6"/>
    </row>
    <row r="1824" spans="16:18" x14ac:dyDescent="0.3">
      <c r="P1824" s="6"/>
      <c r="Q1824" s="6"/>
      <c r="R1824" s="6"/>
    </row>
    <row r="1825" spans="16:18" x14ac:dyDescent="0.3">
      <c r="P1825" s="6"/>
      <c r="Q1825" s="6"/>
      <c r="R1825" s="6"/>
    </row>
    <row r="1826" spans="16:18" x14ac:dyDescent="0.3">
      <c r="P1826" s="6"/>
      <c r="Q1826" s="6"/>
      <c r="R1826" s="6"/>
    </row>
    <row r="1827" spans="16:18" x14ac:dyDescent="0.3">
      <c r="P1827" s="6"/>
      <c r="Q1827" s="6"/>
      <c r="R1827" s="6"/>
    </row>
    <row r="1828" spans="16:18" x14ac:dyDescent="0.3">
      <c r="P1828" s="6"/>
      <c r="Q1828" s="6"/>
      <c r="R1828" s="6"/>
    </row>
    <row r="1829" spans="16:18" x14ac:dyDescent="0.3">
      <c r="P1829" s="6"/>
      <c r="Q1829" s="6"/>
      <c r="R1829" s="6"/>
    </row>
    <row r="1830" spans="16:18" x14ac:dyDescent="0.3">
      <c r="P1830" s="6"/>
      <c r="Q1830" s="6"/>
      <c r="R1830" s="6"/>
    </row>
    <row r="1831" spans="16:18" x14ac:dyDescent="0.3">
      <c r="P1831" s="6"/>
      <c r="Q1831" s="6"/>
      <c r="R1831" s="6"/>
    </row>
    <row r="1832" spans="16:18" x14ac:dyDescent="0.3">
      <c r="P1832" s="6"/>
      <c r="Q1832" s="6"/>
      <c r="R1832" s="6"/>
    </row>
    <row r="1833" spans="16:18" x14ac:dyDescent="0.3">
      <c r="P1833" s="6"/>
      <c r="Q1833" s="6"/>
      <c r="R1833" s="6"/>
    </row>
    <row r="1834" spans="16:18" x14ac:dyDescent="0.3">
      <c r="P1834" s="6"/>
      <c r="Q1834" s="6"/>
      <c r="R1834" s="6"/>
    </row>
    <row r="1835" spans="16:18" x14ac:dyDescent="0.3">
      <c r="P1835" s="6"/>
      <c r="Q1835" s="6"/>
      <c r="R1835" s="6"/>
    </row>
    <row r="1836" spans="16:18" x14ac:dyDescent="0.3">
      <c r="P1836" s="6"/>
      <c r="Q1836" s="6"/>
      <c r="R1836" s="6"/>
    </row>
    <row r="1837" spans="16:18" x14ac:dyDescent="0.3">
      <c r="P1837" s="6"/>
      <c r="Q1837" s="6"/>
      <c r="R1837" s="6"/>
    </row>
    <row r="1838" spans="16:18" x14ac:dyDescent="0.3">
      <c r="P1838" s="6"/>
      <c r="Q1838" s="6"/>
      <c r="R1838" s="6"/>
    </row>
    <row r="1839" spans="16:18" x14ac:dyDescent="0.3">
      <c r="P1839" s="6"/>
      <c r="Q1839" s="6"/>
      <c r="R1839" s="6"/>
    </row>
    <row r="1840" spans="16:18" x14ac:dyDescent="0.3">
      <c r="P1840" s="6"/>
      <c r="Q1840" s="6"/>
      <c r="R1840" s="6"/>
    </row>
    <row r="1841" spans="16:18" x14ac:dyDescent="0.3">
      <c r="P1841" s="6"/>
      <c r="Q1841" s="6"/>
      <c r="R1841" s="6"/>
    </row>
    <row r="1842" spans="16:18" x14ac:dyDescent="0.3">
      <c r="P1842" s="6"/>
      <c r="Q1842" s="6"/>
      <c r="R1842" s="6"/>
    </row>
    <row r="1843" spans="16:18" x14ac:dyDescent="0.3">
      <c r="P1843" s="6"/>
      <c r="Q1843" s="6"/>
      <c r="R1843" s="6"/>
    </row>
    <row r="1844" spans="16:18" x14ac:dyDescent="0.3">
      <c r="P1844" s="6"/>
      <c r="Q1844" s="6"/>
      <c r="R1844" s="6"/>
    </row>
    <row r="1845" spans="16:18" x14ac:dyDescent="0.3">
      <c r="P1845" s="6"/>
      <c r="Q1845" s="6"/>
      <c r="R1845" s="6"/>
    </row>
    <row r="1846" spans="16:18" x14ac:dyDescent="0.3">
      <c r="P1846" s="6"/>
      <c r="Q1846" s="6"/>
      <c r="R1846" s="6"/>
    </row>
    <row r="1847" spans="16:18" x14ac:dyDescent="0.3">
      <c r="P1847" s="6"/>
      <c r="Q1847" s="6"/>
      <c r="R1847" s="6"/>
    </row>
    <row r="1848" spans="16:18" x14ac:dyDescent="0.3">
      <c r="P1848" s="6"/>
      <c r="Q1848" s="6"/>
      <c r="R1848" s="6"/>
    </row>
    <row r="1849" spans="16:18" x14ac:dyDescent="0.3">
      <c r="P1849" s="6"/>
      <c r="Q1849" s="6"/>
      <c r="R1849" s="6"/>
    </row>
    <row r="1850" spans="16:18" x14ac:dyDescent="0.3">
      <c r="P1850" s="6"/>
      <c r="Q1850" s="6"/>
      <c r="R1850" s="6"/>
    </row>
    <row r="1851" spans="16:18" x14ac:dyDescent="0.3">
      <c r="P1851" s="6"/>
      <c r="Q1851" s="6"/>
      <c r="R1851" s="6"/>
    </row>
    <row r="1852" spans="16:18" x14ac:dyDescent="0.3">
      <c r="P1852" s="6"/>
      <c r="Q1852" s="6"/>
      <c r="R1852" s="6"/>
    </row>
    <row r="1853" spans="16:18" x14ac:dyDescent="0.3">
      <c r="P1853" s="6"/>
      <c r="Q1853" s="6"/>
      <c r="R1853" s="6"/>
    </row>
    <row r="1854" spans="16:18" x14ac:dyDescent="0.3">
      <c r="P1854" s="6"/>
      <c r="Q1854" s="6"/>
      <c r="R1854" s="6"/>
    </row>
    <row r="1855" spans="16:18" x14ac:dyDescent="0.3">
      <c r="P1855" s="6"/>
      <c r="Q1855" s="6"/>
      <c r="R1855" s="6"/>
    </row>
    <row r="1856" spans="16:18" x14ac:dyDescent="0.3">
      <c r="P1856" s="6"/>
      <c r="Q1856" s="6"/>
      <c r="R1856" s="6"/>
    </row>
    <row r="1857" spans="16:18" x14ac:dyDescent="0.3">
      <c r="P1857" s="6"/>
      <c r="Q1857" s="6"/>
      <c r="R1857" s="6"/>
    </row>
    <row r="1858" spans="16:18" x14ac:dyDescent="0.3">
      <c r="P1858" s="6"/>
      <c r="Q1858" s="6"/>
      <c r="R1858" s="6"/>
    </row>
    <row r="1859" spans="16:18" x14ac:dyDescent="0.3">
      <c r="P1859" s="6"/>
      <c r="Q1859" s="6"/>
      <c r="R1859" s="6"/>
    </row>
    <row r="1860" spans="16:18" x14ac:dyDescent="0.3">
      <c r="P1860" s="6"/>
      <c r="Q1860" s="6"/>
      <c r="R1860" s="6"/>
    </row>
    <row r="1861" spans="16:18" x14ac:dyDescent="0.3">
      <c r="P1861" s="6"/>
      <c r="Q1861" s="6"/>
      <c r="R1861" s="6"/>
    </row>
    <row r="1862" spans="16:18" x14ac:dyDescent="0.3">
      <c r="P1862" s="6"/>
      <c r="Q1862" s="6"/>
      <c r="R1862" s="6"/>
    </row>
    <row r="1863" spans="16:18" x14ac:dyDescent="0.3">
      <c r="P1863" s="6"/>
      <c r="Q1863" s="6"/>
      <c r="R1863" s="6"/>
    </row>
    <row r="1864" spans="16:18" x14ac:dyDescent="0.3">
      <c r="P1864" s="6"/>
      <c r="Q1864" s="6"/>
      <c r="R1864" s="6"/>
    </row>
    <row r="1865" spans="16:18" x14ac:dyDescent="0.3">
      <c r="P1865" s="6"/>
      <c r="Q1865" s="6"/>
      <c r="R1865" s="6"/>
    </row>
    <row r="1866" spans="16:18" x14ac:dyDescent="0.3">
      <c r="P1866" s="6"/>
      <c r="Q1866" s="6"/>
      <c r="R1866" s="6"/>
    </row>
    <row r="1867" spans="16:18" x14ac:dyDescent="0.3">
      <c r="P1867" s="6"/>
      <c r="Q1867" s="6"/>
      <c r="R1867" s="6"/>
    </row>
    <row r="1868" spans="16:18" x14ac:dyDescent="0.3">
      <c r="P1868" s="6"/>
      <c r="Q1868" s="6"/>
      <c r="R1868" s="6"/>
    </row>
    <row r="1869" spans="16:18" x14ac:dyDescent="0.3">
      <c r="P1869" s="6"/>
      <c r="Q1869" s="6"/>
      <c r="R1869" s="6"/>
    </row>
    <row r="1870" spans="16:18" x14ac:dyDescent="0.3">
      <c r="P1870" s="6"/>
      <c r="Q1870" s="6"/>
      <c r="R1870" s="6"/>
    </row>
    <row r="1871" spans="16:18" x14ac:dyDescent="0.3">
      <c r="P1871" s="6"/>
      <c r="Q1871" s="6"/>
      <c r="R1871" s="6"/>
    </row>
    <row r="1872" spans="16:18" x14ac:dyDescent="0.3">
      <c r="P1872" s="6"/>
      <c r="Q1872" s="6"/>
      <c r="R1872" s="6"/>
    </row>
    <row r="1873" spans="16:18" x14ac:dyDescent="0.3">
      <c r="P1873" s="6"/>
      <c r="Q1873" s="6"/>
      <c r="R1873" s="6"/>
    </row>
    <row r="1874" spans="16:18" x14ac:dyDescent="0.3">
      <c r="P1874" s="6"/>
      <c r="Q1874" s="6"/>
      <c r="R1874" s="6"/>
    </row>
    <row r="1875" spans="16:18" x14ac:dyDescent="0.3">
      <c r="P1875" s="6"/>
      <c r="Q1875" s="6"/>
      <c r="R1875" s="6"/>
    </row>
    <row r="1876" spans="16:18" x14ac:dyDescent="0.3">
      <c r="P1876" s="6"/>
      <c r="Q1876" s="6"/>
      <c r="R1876" s="6"/>
    </row>
    <row r="1877" spans="16:18" x14ac:dyDescent="0.3">
      <c r="P1877" s="6"/>
      <c r="Q1877" s="6"/>
      <c r="R1877" s="6"/>
    </row>
    <row r="1878" spans="16:18" x14ac:dyDescent="0.3">
      <c r="P1878" s="6"/>
      <c r="Q1878" s="6"/>
      <c r="R1878" s="6"/>
    </row>
    <row r="1879" spans="16:18" x14ac:dyDescent="0.3">
      <c r="P1879" s="6"/>
      <c r="Q1879" s="6"/>
      <c r="R1879" s="6"/>
    </row>
    <row r="1880" spans="16:18" x14ac:dyDescent="0.3">
      <c r="P1880" s="6"/>
      <c r="Q1880" s="6"/>
      <c r="R1880" s="6"/>
    </row>
    <row r="1881" spans="16:18" x14ac:dyDescent="0.3">
      <c r="P1881" s="6"/>
      <c r="Q1881" s="6"/>
      <c r="R1881" s="6"/>
    </row>
    <row r="1882" spans="16:18" x14ac:dyDescent="0.3">
      <c r="P1882" s="6"/>
      <c r="Q1882" s="6"/>
      <c r="R1882" s="6"/>
    </row>
    <row r="1883" spans="16:18" x14ac:dyDescent="0.3">
      <c r="P1883" s="6"/>
      <c r="Q1883" s="6"/>
      <c r="R1883" s="6"/>
    </row>
    <row r="1884" spans="16:18" x14ac:dyDescent="0.3">
      <c r="P1884" s="6"/>
      <c r="Q1884" s="6"/>
      <c r="R1884" s="6"/>
    </row>
    <row r="1885" spans="16:18" x14ac:dyDescent="0.3">
      <c r="P1885" s="6"/>
      <c r="Q1885" s="6"/>
      <c r="R1885" s="6"/>
    </row>
    <row r="1886" spans="16:18" x14ac:dyDescent="0.3">
      <c r="P1886" s="6"/>
      <c r="Q1886" s="6"/>
      <c r="R1886" s="6"/>
    </row>
    <row r="1887" spans="16:18" x14ac:dyDescent="0.3">
      <c r="P1887" s="6"/>
      <c r="Q1887" s="6"/>
      <c r="R1887" s="6"/>
    </row>
    <row r="1888" spans="16:18" x14ac:dyDescent="0.3">
      <c r="P1888" s="6"/>
      <c r="Q1888" s="6"/>
      <c r="R1888" s="6"/>
    </row>
    <row r="1889" spans="16:18" x14ac:dyDescent="0.3">
      <c r="P1889" s="6"/>
      <c r="Q1889" s="6"/>
      <c r="R1889" s="6"/>
    </row>
    <row r="1890" spans="16:18" x14ac:dyDescent="0.3">
      <c r="P1890" s="6"/>
      <c r="Q1890" s="6"/>
      <c r="R1890" s="6"/>
    </row>
    <row r="1891" spans="16:18" x14ac:dyDescent="0.3">
      <c r="P1891" s="6"/>
      <c r="Q1891" s="6"/>
      <c r="R1891" s="6"/>
    </row>
    <row r="1892" spans="16:18" x14ac:dyDescent="0.3">
      <c r="P1892" s="6"/>
      <c r="Q1892" s="6"/>
      <c r="R1892" s="6"/>
    </row>
    <row r="1893" spans="16:18" x14ac:dyDescent="0.3">
      <c r="P1893" s="6"/>
      <c r="Q1893" s="6"/>
      <c r="R1893" s="6"/>
    </row>
    <row r="1894" spans="16:18" x14ac:dyDescent="0.3">
      <c r="P1894" s="6"/>
      <c r="Q1894" s="6"/>
      <c r="R1894" s="6"/>
    </row>
    <row r="1895" spans="16:18" x14ac:dyDescent="0.3">
      <c r="P1895" s="6"/>
      <c r="Q1895" s="6"/>
      <c r="R1895" s="6"/>
    </row>
    <row r="1896" spans="16:18" x14ac:dyDescent="0.3">
      <c r="P1896" s="6"/>
      <c r="Q1896" s="6"/>
      <c r="R1896" s="6"/>
    </row>
    <row r="1897" spans="16:18" x14ac:dyDescent="0.3">
      <c r="P1897" s="6"/>
      <c r="Q1897" s="6"/>
      <c r="R1897" s="6"/>
    </row>
    <row r="1898" spans="16:18" x14ac:dyDescent="0.3">
      <c r="P1898" s="6"/>
      <c r="Q1898" s="6"/>
      <c r="R1898" s="6"/>
    </row>
    <row r="1899" spans="16:18" x14ac:dyDescent="0.3">
      <c r="P1899" s="6"/>
      <c r="Q1899" s="6"/>
      <c r="R1899" s="6"/>
    </row>
    <row r="1900" spans="16:18" x14ac:dyDescent="0.3">
      <c r="P1900" s="6"/>
      <c r="Q1900" s="6"/>
      <c r="R1900" s="6"/>
    </row>
    <row r="1901" spans="16:18" x14ac:dyDescent="0.3">
      <c r="P1901" s="6"/>
      <c r="Q1901" s="6"/>
      <c r="R1901" s="6"/>
    </row>
    <row r="1902" spans="16:18" x14ac:dyDescent="0.3">
      <c r="P1902" s="6"/>
      <c r="Q1902" s="6"/>
      <c r="R1902" s="6"/>
    </row>
    <row r="1903" spans="16:18" x14ac:dyDescent="0.3">
      <c r="P1903" s="6"/>
      <c r="Q1903" s="6"/>
      <c r="R1903" s="6"/>
    </row>
    <row r="1904" spans="16:18" x14ac:dyDescent="0.3">
      <c r="P1904" s="6"/>
      <c r="Q1904" s="6"/>
      <c r="R1904" s="6"/>
    </row>
    <row r="1905" spans="16:18" x14ac:dyDescent="0.3">
      <c r="P1905" s="6"/>
      <c r="Q1905" s="6"/>
      <c r="R1905" s="6"/>
    </row>
    <row r="1906" spans="16:18" x14ac:dyDescent="0.3">
      <c r="P1906" s="6"/>
      <c r="Q1906" s="6"/>
      <c r="R1906" s="6"/>
    </row>
    <row r="1907" spans="16:18" x14ac:dyDescent="0.3">
      <c r="P1907" s="6"/>
      <c r="Q1907" s="6"/>
      <c r="R1907" s="6"/>
    </row>
    <row r="1908" spans="16:18" x14ac:dyDescent="0.3">
      <c r="P1908" s="6"/>
      <c r="Q1908" s="6"/>
      <c r="R1908" s="6"/>
    </row>
    <row r="1909" spans="16:18" x14ac:dyDescent="0.3">
      <c r="P1909" s="6"/>
      <c r="Q1909" s="6"/>
      <c r="R1909" s="6"/>
    </row>
    <row r="1910" spans="16:18" x14ac:dyDescent="0.3">
      <c r="P1910" s="6"/>
      <c r="Q1910" s="6"/>
      <c r="R1910" s="6"/>
    </row>
    <row r="1911" spans="16:18" x14ac:dyDescent="0.3">
      <c r="P1911" s="6"/>
      <c r="Q1911" s="6"/>
      <c r="R1911" s="6"/>
    </row>
    <row r="1912" spans="16:18" x14ac:dyDescent="0.3">
      <c r="P1912" s="6"/>
      <c r="Q1912" s="6"/>
      <c r="R1912" s="6"/>
    </row>
    <row r="1913" spans="16:18" x14ac:dyDescent="0.3">
      <c r="P1913" s="6"/>
      <c r="Q1913" s="6"/>
      <c r="R1913" s="6"/>
    </row>
    <row r="1914" spans="16:18" x14ac:dyDescent="0.3">
      <c r="P1914" s="6"/>
      <c r="Q1914" s="6"/>
      <c r="R1914" s="6"/>
    </row>
    <row r="1915" spans="16:18" x14ac:dyDescent="0.3">
      <c r="P1915" s="6"/>
      <c r="Q1915" s="6"/>
      <c r="R1915" s="6"/>
    </row>
    <row r="1916" spans="16:18" x14ac:dyDescent="0.3">
      <c r="P1916" s="6"/>
      <c r="Q1916" s="6"/>
      <c r="R1916" s="6"/>
    </row>
    <row r="1917" spans="16:18" x14ac:dyDescent="0.3">
      <c r="P1917" s="6"/>
      <c r="Q1917" s="6"/>
      <c r="R1917" s="6"/>
    </row>
    <row r="1918" spans="16:18" x14ac:dyDescent="0.3">
      <c r="P1918" s="6"/>
      <c r="Q1918" s="6"/>
      <c r="R1918" s="6"/>
    </row>
    <row r="1919" spans="16:18" x14ac:dyDescent="0.3">
      <c r="P1919" s="6"/>
      <c r="Q1919" s="6"/>
      <c r="R1919" s="6"/>
    </row>
    <row r="1920" spans="16:18" x14ac:dyDescent="0.3">
      <c r="P1920" s="6"/>
      <c r="Q1920" s="6"/>
      <c r="R1920" s="6"/>
    </row>
    <row r="1921" spans="16:18" x14ac:dyDescent="0.3">
      <c r="P1921" s="6"/>
      <c r="Q1921" s="6"/>
      <c r="R1921" s="6"/>
    </row>
    <row r="1922" spans="16:18" x14ac:dyDescent="0.3">
      <c r="P1922" s="6"/>
      <c r="Q1922" s="6"/>
      <c r="R1922" s="6"/>
    </row>
    <row r="1923" spans="16:18" x14ac:dyDescent="0.3">
      <c r="P1923" s="6"/>
      <c r="Q1923" s="6"/>
      <c r="R1923" s="6"/>
    </row>
    <row r="1924" spans="16:18" x14ac:dyDescent="0.3">
      <c r="P1924" s="6"/>
      <c r="Q1924" s="6"/>
      <c r="R1924" s="6"/>
    </row>
    <row r="1925" spans="16:18" x14ac:dyDescent="0.3">
      <c r="P1925" s="6"/>
      <c r="Q1925" s="6"/>
      <c r="R1925" s="6"/>
    </row>
    <row r="1926" spans="16:18" x14ac:dyDescent="0.3">
      <c r="P1926" s="6"/>
      <c r="Q1926" s="6"/>
      <c r="R1926" s="6"/>
    </row>
    <row r="1927" spans="16:18" x14ac:dyDescent="0.3">
      <c r="P1927" s="6"/>
      <c r="Q1927" s="6"/>
      <c r="R1927" s="6"/>
    </row>
    <row r="1928" spans="16:18" x14ac:dyDescent="0.3">
      <c r="P1928" s="6"/>
      <c r="Q1928" s="6"/>
      <c r="R1928" s="6"/>
    </row>
    <row r="1929" spans="16:18" x14ac:dyDescent="0.3">
      <c r="P1929" s="6"/>
      <c r="Q1929" s="6"/>
      <c r="R1929" s="6"/>
    </row>
    <row r="1930" spans="16:18" x14ac:dyDescent="0.3">
      <c r="P1930" s="6"/>
      <c r="Q1930" s="6"/>
      <c r="R1930" s="6"/>
    </row>
    <row r="1931" spans="16:18" x14ac:dyDescent="0.3">
      <c r="P1931" s="6"/>
      <c r="Q1931" s="6"/>
      <c r="R1931" s="6"/>
    </row>
    <row r="1932" spans="16:18" x14ac:dyDescent="0.3">
      <c r="P1932" s="6"/>
      <c r="Q1932" s="6"/>
      <c r="R1932" s="6"/>
    </row>
    <row r="1933" spans="16:18" x14ac:dyDescent="0.3">
      <c r="P1933" s="6"/>
      <c r="Q1933" s="6"/>
      <c r="R1933" s="6"/>
    </row>
    <row r="1934" spans="16:18" x14ac:dyDescent="0.3">
      <c r="P1934" s="6"/>
      <c r="Q1934" s="6"/>
      <c r="R1934" s="6"/>
    </row>
    <row r="1935" spans="16:18" x14ac:dyDescent="0.3">
      <c r="P1935" s="6"/>
      <c r="Q1935" s="6"/>
      <c r="R1935" s="6"/>
    </row>
    <row r="1936" spans="16:18" x14ac:dyDescent="0.3">
      <c r="P1936" s="6"/>
      <c r="Q1936" s="6"/>
      <c r="R1936" s="6"/>
    </row>
    <row r="1937" spans="16:18" x14ac:dyDescent="0.3">
      <c r="P1937" s="6"/>
      <c r="Q1937" s="6"/>
      <c r="R1937" s="6"/>
    </row>
    <row r="1938" spans="16:18" x14ac:dyDescent="0.3">
      <c r="P1938" s="6"/>
      <c r="Q1938" s="6"/>
      <c r="R1938" s="6"/>
    </row>
    <row r="1939" spans="16:18" x14ac:dyDescent="0.3">
      <c r="P1939" s="6"/>
      <c r="Q1939" s="6"/>
      <c r="R1939" s="6"/>
    </row>
    <row r="1940" spans="16:18" x14ac:dyDescent="0.3">
      <c r="P1940" s="6"/>
      <c r="Q1940" s="6"/>
      <c r="R1940" s="6"/>
    </row>
    <row r="1941" spans="16:18" x14ac:dyDescent="0.3">
      <c r="P1941" s="6"/>
      <c r="Q1941" s="6"/>
      <c r="R1941" s="6"/>
    </row>
    <row r="1942" spans="16:18" x14ac:dyDescent="0.3">
      <c r="P1942" s="6"/>
      <c r="Q1942" s="6"/>
      <c r="R1942" s="6"/>
    </row>
    <row r="1943" spans="16:18" x14ac:dyDescent="0.3">
      <c r="P1943" s="6"/>
      <c r="Q1943" s="6"/>
      <c r="R1943" s="6"/>
    </row>
    <row r="1944" spans="16:18" x14ac:dyDescent="0.3">
      <c r="P1944" s="6"/>
      <c r="Q1944" s="6"/>
      <c r="R1944" s="6"/>
    </row>
    <row r="1945" spans="16:18" x14ac:dyDescent="0.3">
      <c r="P1945" s="6"/>
      <c r="Q1945" s="6"/>
      <c r="R1945" s="6"/>
    </row>
    <row r="1946" spans="16:18" x14ac:dyDescent="0.3">
      <c r="P1946" s="6"/>
      <c r="Q1946" s="6"/>
      <c r="R1946" s="6"/>
    </row>
    <row r="1947" spans="16:18" x14ac:dyDescent="0.3">
      <c r="P1947" s="6"/>
      <c r="Q1947" s="6"/>
      <c r="R1947" s="6"/>
    </row>
    <row r="1948" spans="16:18" x14ac:dyDescent="0.3">
      <c r="P1948" s="6"/>
      <c r="Q1948" s="6"/>
      <c r="R1948" s="6"/>
    </row>
    <row r="1949" spans="16:18" x14ac:dyDescent="0.3">
      <c r="P1949" s="6"/>
      <c r="Q1949" s="6"/>
      <c r="R1949" s="6"/>
    </row>
    <row r="1950" spans="16:18" x14ac:dyDescent="0.3">
      <c r="P1950" s="6"/>
      <c r="Q1950" s="6"/>
      <c r="R1950" s="6"/>
    </row>
    <row r="1951" spans="16:18" x14ac:dyDescent="0.3">
      <c r="P1951" s="6"/>
      <c r="Q1951" s="6"/>
      <c r="R1951" s="6"/>
    </row>
    <row r="1952" spans="16:18" x14ac:dyDescent="0.3">
      <c r="P1952" s="6"/>
      <c r="Q1952" s="6"/>
      <c r="R1952" s="6"/>
    </row>
    <row r="1953" spans="16:18" x14ac:dyDescent="0.3">
      <c r="P1953" s="6"/>
      <c r="Q1953" s="6"/>
      <c r="R1953" s="6"/>
    </row>
    <row r="1954" spans="16:18" x14ac:dyDescent="0.3">
      <c r="P1954" s="6"/>
      <c r="Q1954" s="6"/>
      <c r="R1954" s="6"/>
    </row>
    <row r="1955" spans="16:18" x14ac:dyDescent="0.3">
      <c r="P1955" s="6"/>
      <c r="Q1955" s="6"/>
      <c r="R1955" s="6"/>
    </row>
    <row r="1956" spans="16:18" x14ac:dyDescent="0.3">
      <c r="P1956" s="6"/>
      <c r="Q1956" s="6"/>
      <c r="R1956" s="6"/>
    </row>
    <row r="1957" spans="16:18" x14ac:dyDescent="0.3">
      <c r="P1957" s="6"/>
      <c r="Q1957" s="6"/>
      <c r="R1957" s="6"/>
    </row>
    <row r="1958" spans="16:18" x14ac:dyDescent="0.3">
      <c r="P1958" s="6"/>
      <c r="Q1958" s="6"/>
      <c r="R1958" s="6"/>
    </row>
    <row r="1959" spans="16:18" x14ac:dyDescent="0.3">
      <c r="P1959" s="6"/>
      <c r="Q1959" s="6"/>
      <c r="R1959" s="6"/>
    </row>
    <row r="1960" spans="16:18" x14ac:dyDescent="0.3">
      <c r="P1960" s="6"/>
      <c r="Q1960" s="6"/>
      <c r="R1960" s="6"/>
    </row>
    <row r="1961" spans="16:18" x14ac:dyDescent="0.3">
      <c r="P1961" s="6"/>
      <c r="Q1961" s="6"/>
      <c r="R1961" s="6"/>
    </row>
    <row r="1962" spans="16:18" x14ac:dyDescent="0.3">
      <c r="P1962" s="6"/>
      <c r="Q1962" s="6"/>
      <c r="R1962" s="6"/>
    </row>
    <row r="1963" spans="16:18" x14ac:dyDescent="0.3">
      <c r="P1963" s="6"/>
      <c r="Q1963" s="6"/>
      <c r="R1963" s="6"/>
    </row>
    <row r="1964" spans="16:18" x14ac:dyDescent="0.3">
      <c r="P1964" s="6"/>
      <c r="Q1964" s="6"/>
      <c r="R1964" s="6"/>
    </row>
    <row r="1965" spans="16:18" x14ac:dyDescent="0.3">
      <c r="P1965" s="6"/>
      <c r="Q1965" s="6"/>
      <c r="R1965" s="6"/>
    </row>
    <row r="1966" spans="16:18" x14ac:dyDescent="0.3">
      <c r="P1966" s="6"/>
      <c r="Q1966" s="6"/>
      <c r="R1966" s="6"/>
    </row>
    <row r="1967" spans="16:18" x14ac:dyDescent="0.3">
      <c r="P1967" s="6"/>
      <c r="Q1967" s="6"/>
      <c r="R1967" s="6"/>
    </row>
    <row r="1968" spans="16:18" x14ac:dyDescent="0.3">
      <c r="P1968" s="6"/>
      <c r="Q1968" s="6"/>
      <c r="R1968" s="6"/>
    </row>
    <row r="1969" spans="16:18" x14ac:dyDescent="0.3">
      <c r="P1969" s="6"/>
      <c r="Q1969" s="6"/>
      <c r="R1969" s="6"/>
    </row>
    <row r="1970" spans="16:18" x14ac:dyDescent="0.3">
      <c r="P1970" s="6"/>
      <c r="Q1970" s="6"/>
      <c r="R1970" s="6"/>
    </row>
    <row r="1971" spans="16:18" x14ac:dyDescent="0.3">
      <c r="P1971" s="6"/>
      <c r="Q1971" s="6"/>
      <c r="R1971" s="6"/>
    </row>
    <row r="1972" spans="16:18" x14ac:dyDescent="0.3">
      <c r="P1972" s="6"/>
      <c r="Q1972" s="6"/>
      <c r="R1972" s="6"/>
    </row>
    <row r="1973" spans="16:18" x14ac:dyDescent="0.3">
      <c r="P1973" s="6"/>
      <c r="Q1973" s="6"/>
      <c r="R1973" s="6"/>
    </row>
    <row r="1974" spans="16:18" x14ac:dyDescent="0.3">
      <c r="P1974" s="6"/>
      <c r="Q1974" s="6"/>
      <c r="R1974" s="6"/>
    </row>
    <row r="1975" spans="16:18" x14ac:dyDescent="0.3">
      <c r="P1975" s="6"/>
      <c r="Q1975" s="6"/>
      <c r="R1975" s="6"/>
    </row>
    <row r="1976" spans="16:18" x14ac:dyDescent="0.3">
      <c r="P1976" s="6"/>
      <c r="Q1976" s="6"/>
      <c r="R1976" s="6"/>
    </row>
    <row r="1977" spans="16:18" x14ac:dyDescent="0.3">
      <c r="P1977" s="6"/>
      <c r="Q1977" s="6"/>
      <c r="R1977" s="6"/>
    </row>
    <row r="1978" spans="16:18" x14ac:dyDescent="0.3">
      <c r="P1978" s="6"/>
      <c r="Q1978" s="6"/>
      <c r="R1978" s="6"/>
    </row>
    <row r="1979" spans="16:18" x14ac:dyDescent="0.3">
      <c r="P1979" s="6"/>
      <c r="Q1979" s="6"/>
      <c r="R1979" s="6"/>
    </row>
    <row r="1980" spans="16:18" x14ac:dyDescent="0.3">
      <c r="P1980" s="6"/>
      <c r="Q1980" s="6"/>
      <c r="R1980" s="6"/>
    </row>
    <row r="1981" spans="16:18" x14ac:dyDescent="0.3">
      <c r="P1981" s="6"/>
      <c r="Q1981" s="6"/>
      <c r="R1981" s="6"/>
    </row>
    <row r="1982" spans="16:18" x14ac:dyDescent="0.3">
      <c r="P1982" s="6"/>
      <c r="Q1982" s="6"/>
      <c r="R1982" s="6"/>
    </row>
    <row r="1983" spans="16:18" x14ac:dyDescent="0.3">
      <c r="P1983" s="6"/>
      <c r="Q1983" s="6"/>
      <c r="R1983" s="6"/>
    </row>
    <row r="1984" spans="16:18" x14ac:dyDescent="0.3">
      <c r="P1984" s="6"/>
      <c r="Q1984" s="6"/>
      <c r="R1984" s="6"/>
    </row>
    <row r="1985" spans="16:18" x14ac:dyDescent="0.3">
      <c r="P1985" s="6"/>
      <c r="Q1985" s="6"/>
      <c r="R1985" s="6"/>
    </row>
    <row r="1986" spans="16:18" x14ac:dyDescent="0.3">
      <c r="P1986" s="6"/>
      <c r="Q1986" s="6"/>
      <c r="R1986" s="6"/>
    </row>
    <row r="1987" spans="16:18" x14ac:dyDescent="0.3">
      <c r="P1987" s="6"/>
      <c r="Q1987" s="6"/>
      <c r="R1987" s="6"/>
    </row>
    <row r="1988" spans="16:18" x14ac:dyDescent="0.3">
      <c r="P1988" s="6"/>
      <c r="Q1988" s="6"/>
      <c r="R1988" s="6"/>
    </row>
    <row r="1989" spans="16:18" x14ac:dyDescent="0.3">
      <c r="P1989" s="6"/>
      <c r="Q1989" s="6"/>
      <c r="R1989" s="6"/>
    </row>
    <row r="1990" spans="16:18" x14ac:dyDescent="0.3">
      <c r="P1990" s="6"/>
      <c r="Q1990" s="6"/>
      <c r="R1990" s="6"/>
    </row>
    <row r="1991" spans="16:18" x14ac:dyDescent="0.3">
      <c r="P1991" s="6"/>
      <c r="Q1991" s="6"/>
      <c r="R1991" s="6"/>
    </row>
    <row r="1992" spans="16:18" x14ac:dyDescent="0.3">
      <c r="P1992" s="6"/>
      <c r="Q1992" s="6"/>
      <c r="R1992" s="6"/>
    </row>
    <row r="1993" spans="16:18" x14ac:dyDescent="0.3">
      <c r="P1993" s="6"/>
      <c r="Q1993" s="6"/>
      <c r="R1993" s="6"/>
    </row>
    <row r="1994" spans="16:18" x14ac:dyDescent="0.3">
      <c r="P1994" s="6"/>
      <c r="Q1994" s="6"/>
      <c r="R1994" s="6"/>
    </row>
    <row r="1995" spans="16:18" x14ac:dyDescent="0.3">
      <c r="P1995" s="6"/>
      <c r="Q1995" s="6"/>
      <c r="R1995" s="6"/>
    </row>
    <row r="1996" spans="16:18" x14ac:dyDescent="0.3">
      <c r="P1996" s="6"/>
      <c r="Q1996" s="6"/>
      <c r="R1996" s="6"/>
    </row>
    <row r="1997" spans="16:18" x14ac:dyDescent="0.3">
      <c r="P1997" s="6"/>
      <c r="Q1997" s="6"/>
      <c r="R1997" s="6"/>
    </row>
    <row r="1998" spans="16:18" x14ac:dyDescent="0.3">
      <c r="P1998" s="6"/>
      <c r="Q1998" s="6"/>
      <c r="R1998" s="6"/>
    </row>
    <row r="1999" spans="16:18" x14ac:dyDescent="0.3">
      <c r="P1999" s="6"/>
      <c r="Q1999" s="6"/>
      <c r="R1999" s="6"/>
    </row>
    <row r="2000" spans="16:18" x14ac:dyDescent="0.3">
      <c r="P2000" s="6"/>
      <c r="Q2000" s="6"/>
      <c r="R2000" s="6"/>
    </row>
    <row r="2001" spans="16:18" x14ac:dyDescent="0.3">
      <c r="P2001" s="6"/>
      <c r="Q2001" s="6"/>
      <c r="R2001" s="6"/>
    </row>
    <row r="2002" spans="16:18" x14ac:dyDescent="0.3">
      <c r="P2002" s="6"/>
      <c r="Q2002" s="6"/>
      <c r="R2002" s="6"/>
    </row>
    <row r="2003" spans="16:18" x14ac:dyDescent="0.3">
      <c r="P2003" s="6"/>
      <c r="Q2003" s="6"/>
      <c r="R2003" s="6"/>
    </row>
    <row r="2004" spans="16:18" x14ac:dyDescent="0.3">
      <c r="P2004" s="6"/>
      <c r="Q2004" s="6"/>
      <c r="R2004" s="6"/>
    </row>
    <row r="2005" spans="16:18" x14ac:dyDescent="0.3">
      <c r="P2005" s="6"/>
      <c r="Q2005" s="6"/>
      <c r="R2005" s="6"/>
    </row>
    <row r="2006" spans="16:18" x14ac:dyDescent="0.3">
      <c r="P2006" s="6"/>
      <c r="Q2006" s="6"/>
      <c r="R2006" s="6"/>
    </row>
    <row r="2007" spans="16:18" x14ac:dyDescent="0.3">
      <c r="P2007" s="6"/>
      <c r="Q2007" s="6"/>
      <c r="R2007" s="6"/>
    </row>
    <row r="2008" spans="16:18" x14ac:dyDescent="0.3">
      <c r="P2008" s="6"/>
      <c r="Q2008" s="6"/>
      <c r="R2008" s="6"/>
    </row>
    <row r="2009" spans="16:18" x14ac:dyDescent="0.3">
      <c r="P2009" s="6"/>
      <c r="Q2009" s="6"/>
      <c r="R2009" s="6"/>
    </row>
    <row r="2010" spans="16:18" x14ac:dyDescent="0.3">
      <c r="P2010" s="6"/>
      <c r="Q2010" s="6"/>
      <c r="R2010" s="6"/>
    </row>
    <row r="2011" spans="16:18" x14ac:dyDescent="0.3">
      <c r="P2011" s="6"/>
      <c r="Q2011" s="6"/>
      <c r="R2011" s="6"/>
    </row>
    <row r="2012" spans="16:18" x14ac:dyDescent="0.3">
      <c r="P2012" s="6"/>
      <c r="Q2012" s="6"/>
      <c r="R2012" s="6"/>
    </row>
    <row r="2013" spans="16:18" x14ac:dyDescent="0.3">
      <c r="P2013" s="6"/>
      <c r="Q2013" s="6"/>
      <c r="R2013" s="6"/>
    </row>
    <row r="2014" spans="16:18" x14ac:dyDescent="0.3">
      <c r="P2014" s="6"/>
      <c r="Q2014" s="6"/>
      <c r="R2014" s="6"/>
    </row>
    <row r="2015" spans="16:18" x14ac:dyDescent="0.3">
      <c r="P2015" s="6"/>
      <c r="Q2015" s="6"/>
      <c r="R2015" s="6"/>
    </row>
    <row r="2016" spans="16:18" x14ac:dyDescent="0.3">
      <c r="P2016" s="6"/>
      <c r="Q2016" s="6"/>
      <c r="R2016" s="6"/>
    </row>
    <row r="2017" spans="16:18" x14ac:dyDescent="0.3">
      <c r="P2017" s="6"/>
      <c r="Q2017" s="6"/>
      <c r="R2017" s="6"/>
    </row>
    <row r="2018" spans="16:18" x14ac:dyDescent="0.3">
      <c r="P2018" s="6"/>
      <c r="Q2018" s="6"/>
      <c r="R2018" s="6"/>
    </row>
    <row r="2019" spans="16:18" x14ac:dyDescent="0.3">
      <c r="P2019" s="6"/>
      <c r="Q2019" s="6"/>
      <c r="R2019" s="6"/>
    </row>
    <row r="2020" spans="16:18" x14ac:dyDescent="0.3">
      <c r="P2020" s="6"/>
      <c r="Q2020" s="6"/>
      <c r="R2020" s="6"/>
    </row>
    <row r="2021" spans="16:18" x14ac:dyDescent="0.3">
      <c r="P2021" s="6"/>
      <c r="Q2021" s="6"/>
      <c r="R2021" s="6"/>
    </row>
    <row r="2022" spans="16:18" x14ac:dyDescent="0.3">
      <c r="P2022" s="6"/>
      <c r="Q2022" s="6"/>
      <c r="R2022" s="6"/>
    </row>
    <row r="2023" spans="16:18" x14ac:dyDescent="0.3">
      <c r="P2023" s="6"/>
      <c r="Q2023" s="6"/>
      <c r="R2023" s="6"/>
    </row>
    <row r="2024" spans="16:18" x14ac:dyDescent="0.3">
      <c r="P2024" s="6"/>
      <c r="Q2024" s="6"/>
      <c r="R2024" s="6"/>
    </row>
    <row r="2025" spans="16:18" x14ac:dyDescent="0.3">
      <c r="P2025" s="6"/>
      <c r="Q2025" s="6"/>
      <c r="R2025" s="6"/>
    </row>
    <row r="2026" spans="16:18" x14ac:dyDescent="0.3">
      <c r="P2026" s="6"/>
      <c r="Q2026" s="6"/>
      <c r="R2026" s="6"/>
    </row>
    <row r="2027" spans="16:18" x14ac:dyDescent="0.3">
      <c r="P2027" s="6"/>
      <c r="Q2027" s="6"/>
      <c r="R2027" s="6"/>
    </row>
    <row r="2028" spans="16:18" x14ac:dyDescent="0.3">
      <c r="P2028" s="6"/>
      <c r="Q2028" s="6"/>
      <c r="R2028" s="6"/>
    </row>
    <row r="2029" spans="16:18" x14ac:dyDescent="0.3">
      <c r="P2029" s="6"/>
      <c r="Q2029" s="6"/>
      <c r="R2029" s="6"/>
    </row>
    <row r="2030" spans="16:18" x14ac:dyDescent="0.3">
      <c r="P2030" s="6"/>
      <c r="Q2030" s="6"/>
      <c r="R2030" s="6"/>
    </row>
    <row r="2031" spans="16:18" x14ac:dyDescent="0.3">
      <c r="P2031" s="6"/>
      <c r="Q2031" s="6"/>
      <c r="R2031" s="6"/>
    </row>
    <row r="2032" spans="16:18" x14ac:dyDescent="0.3">
      <c r="P2032" s="6"/>
      <c r="Q2032" s="6"/>
      <c r="R2032" s="6"/>
    </row>
    <row r="2033" spans="16:18" x14ac:dyDescent="0.3">
      <c r="P2033" s="6"/>
      <c r="Q2033" s="6"/>
      <c r="R2033" s="6"/>
    </row>
    <row r="2034" spans="16:18" x14ac:dyDescent="0.3">
      <c r="P2034" s="6"/>
      <c r="Q2034" s="6"/>
      <c r="R2034" s="6"/>
    </row>
    <row r="2035" spans="16:18" x14ac:dyDescent="0.3">
      <c r="P2035" s="6"/>
      <c r="Q2035" s="6"/>
      <c r="R2035" s="6"/>
    </row>
    <row r="2036" spans="16:18" x14ac:dyDescent="0.3">
      <c r="P2036" s="6"/>
      <c r="Q2036" s="6"/>
      <c r="R2036" s="6"/>
    </row>
    <row r="2037" spans="16:18" x14ac:dyDescent="0.3">
      <c r="P2037" s="6"/>
      <c r="Q2037" s="6"/>
      <c r="R2037" s="6"/>
    </row>
    <row r="2038" spans="16:18" x14ac:dyDescent="0.3">
      <c r="P2038" s="6"/>
      <c r="Q2038" s="6"/>
      <c r="R2038" s="6"/>
    </row>
    <row r="2039" spans="16:18" x14ac:dyDescent="0.3">
      <c r="P2039" s="6"/>
      <c r="Q2039" s="6"/>
      <c r="R2039" s="6"/>
    </row>
    <row r="2040" spans="16:18" x14ac:dyDescent="0.3">
      <c r="P2040" s="6"/>
      <c r="Q2040" s="6"/>
      <c r="R2040" s="6"/>
    </row>
    <row r="2041" spans="16:18" x14ac:dyDescent="0.3">
      <c r="P2041" s="6"/>
      <c r="Q2041" s="6"/>
      <c r="R2041" s="6"/>
    </row>
    <row r="2042" spans="16:18" x14ac:dyDescent="0.3">
      <c r="P2042" s="6"/>
      <c r="Q2042" s="6"/>
      <c r="R2042" s="6"/>
    </row>
    <row r="2043" spans="16:18" x14ac:dyDescent="0.3">
      <c r="P2043" s="6"/>
      <c r="Q2043" s="6"/>
      <c r="R2043" s="6"/>
    </row>
    <row r="2044" spans="16:18" x14ac:dyDescent="0.3">
      <c r="P2044" s="6"/>
      <c r="Q2044" s="6"/>
      <c r="R2044" s="6"/>
    </row>
    <row r="2045" spans="16:18" x14ac:dyDescent="0.3">
      <c r="P2045" s="6"/>
      <c r="Q2045" s="6"/>
      <c r="R2045" s="6"/>
    </row>
    <row r="2046" spans="16:18" x14ac:dyDescent="0.3">
      <c r="P2046" s="6"/>
      <c r="Q2046" s="6"/>
      <c r="R2046" s="6"/>
    </row>
    <row r="2047" spans="16:18" x14ac:dyDescent="0.3">
      <c r="P2047" s="6"/>
      <c r="Q2047" s="6"/>
      <c r="R2047" s="6"/>
    </row>
    <row r="2048" spans="16:18" x14ac:dyDescent="0.3">
      <c r="P2048" s="6"/>
      <c r="Q2048" s="6"/>
      <c r="R2048" s="6"/>
    </row>
    <row r="2049" spans="16:18" x14ac:dyDescent="0.3">
      <c r="P2049" s="6"/>
      <c r="Q2049" s="6"/>
      <c r="R2049" s="6"/>
    </row>
    <row r="2050" spans="16:18" x14ac:dyDescent="0.3">
      <c r="P2050" s="6"/>
      <c r="Q2050" s="6"/>
      <c r="R2050" s="6"/>
    </row>
    <row r="2051" spans="16:18" x14ac:dyDescent="0.3">
      <c r="P2051" s="6"/>
      <c r="Q2051" s="6"/>
      <c r="R2051" s="6"/>
    </row>
    <row r="2052" spans="16:18" x14ac:dyDescent="0.3">
      <c r="P2052" s="6"/>
      <c r="Q2052" s="6"/>
      <c r="R2052" s="6"/>
    </row>
    <row r="2053" spans="16:18" x14ac:dyDescent="0.3">
      <c r="P2053" s="6"/>
      <c r="Q2053" s="6"/>
      <c r="R2053" s="6"/>
    </row>
    <row r="2054" spans="16:18" x14ac:dyDescent="0.3">
      <c r="P2054" s="6"/>
      <c r="Q2054" s="6"/>
      <c r="R2054" s="6"/>
    </row>
    <row r="2055" spans="16:18" x14ac:dyDescent="0.3">
      <c r="P2055" s="6"/>
      <c r="Q2055" s="6"/>
      <c r="R2055" s="6"/>
    </row>
    <row r="2056" spans="16:18" x14ac:dyDescent="0.3">
      <c r="P2056" s="6"/>
      <c r="Q2056" s="6"/>
      <c r="R2056" s="6"/>
    </row>
    <row r="2057" spans="16:18" x14ac:dyDescent="0.3">
      <c r="P2057" s="6"/>
      <c r="Q2057" s="6"/>
      <c r="R2057" s="6"/>
    </row>
    <row r="2058" spans="16:18" x14ac:dyDescent="0.3">
      <c r="P2058" s="6"/>
      <c r="Q2058" s="6"/>
      <c r="R2058" s="6"/>
    </row>
    <row r="2059" spans="16:18" x14ac:dyDescent="0.3">
      <c r="P2059" s="6"/>
      <c r="Q2059" s="6"/>
      <c r="R2059" s="6"/>
    </row>
    <row r="2060" spans="16:18" x14ac:dyDescent="0.3">
      <c r="P2060" s="6"/>
      <c r="Q2060" s="6"/>
      <c r="R2060" s="6"/>
    </row>
    <row r="2061" spans="16:18" x14ac:dyDescent="0.3">
      <c r="P2061" s="6"/>
      <c r="Q2061" s="6"/>
      <c r="R2061" s="6"/>
    </row>
    <row r="2062" spans="16:18" x14ac:dyDescent="0.3">
      <c r="P2062" s="6"/>
      <c r="Q2062" s="6"/>
      <c r="R2062" s="6"/>
    </row>
    <row r="2063" spans="16:18" x14ac:dyDescent="0.3">
      <c r="P2063" s="6"/>
      <c r="Q2063" s="6"/>
      <c r="R2063" s="6"/>
    </row>
    <row r="2064" spans="16:18" x14ac:dyDescent="0.3">
      <c r="P2064" s="6"/>
      <c r="Q2064" s="6"/>
      <c r="R2064" s="6"/>
    </row>
    <row r="2065" spans="16:18" x14ac:dyDescent="0.3">
      <c r="P2065" s="6"/>
      <c r="Q2065" s="6"/>
      <c r="R2065" s="6"/>
    </row>
    <row r="2066" spans="16:18" x14ac:dyDescent="0.3">
      <c r="P2066" s="6"/>
      <c r="Q2066" s="6"/>
      <c r="R2066" s="6"/>
    </row>
    <row r="2067" spans="16:18" x14ac:dyDescent="0.3">
      <c r="P2067" s="6"/>
      <c r="Q2067" s="6"/>
      <c r="R2067" s="6"/>
    </row>
    <row r="2068" spans="16:18" x14ac:dyDescent="0.3">
      <c r="P2068" s="6"/>
      <c r="Q2068" s="6"/>
      <c r="R2068" s="6"/>
    </row>
    <row r="2069" spans="16:18" x14ac:dyDescent="0.3">
      <c r="P2069" s="6"/>
      <c r="Q2069" s="6"/>
      <c r="R2069" s="6"/>
    </row>
    <row r="2070" spans="16:18" x14ac:dyDescent="0.3">
      <c r="P2070" s="6"/>
      <c r="Q2070" s="6"/>
      <c r="R2070" s="6"/>
    </row>
    <row r="2071" spans="16:18" x14ac:dyDescent="0.3">
      <c r="P2071" s="6"/>
      <c r="Q2071" s="6"/>
      <c r="R2071" s="6"/>
    </row>
    <row r="2072" spans="16:18" x14ac:dyDescent="0.3">
      <c r="P2072" s="6"/>
      <c r="Q2072" s="6"/>
      <c r="R2072" s="6"/>
    </row>
    <row r="2073" spans="16:18" x14ac:dyDescent="0.3">
      <c r="P2073" s="6"/>
      <c r="Q2073" s="6"/>
      <c r="R2073" s="6"/>
    </row>
    <row r="2074" spans="16:18" x14ac:dyDescent="0.3">
      <c r="P2074" s="6"/>
      <c r="Q2074" s="6"/>
      <c r="R2074" s="6"/>
    </row>
    <row r="2075" spans="16:18" x14ac:dyDescent="0.3">
      <c r="P2075" s="6"/>
      <c r="Q2075" s="6"/>
      <c r="R2075" s="6"/>
    </row>
    <row r="2076" spans="16:18" x14ac:dyDescent="0.3">
      <c r="P2076" s="6"/>
      <c r="Q2076" s="6"/>
      <c r="R2076" s="6"/>
    </row>
    <row r="2077" spans="16:18" x14ac:dyDescent="0.3">
      <c r="P2077" s="6"/>
      <c r="Q2077" s="6"/>
      <c r="R2077" s="6"/>
    </row>
    <row r="2078" spans="16:18" x14ac:dyDescent="0.3">
      <c r="P2078" s="6"/>
      <c r="Q2078" s="6"/>
      <c r="R2078" s="6"/>
    </row>
    <row r="2079" spans="16:18" x14ac:dyDescent="0.3">
      <c r="P2079" s="6"/>
      <c r="Q2079" s="6"/>
      <c r="R2079" s="6"/>
    </row>
    <row r="2080" spans="16:18" x14ac:dyDescent="0.3">
      <c r="P2080" s="6"/>
      <c r="Q2080" s="6"/>
      <c r="R2080" s="6"/>
    </row>
    <row r="2081" spans="16:18" x14ac:dyDescent="0.3">
      <c r="P2081" s="6"/>
      <c r="Q2081" s="6"/>
      <c r="R2081" s="6"/>
    </row>
    <row r="2082" spans="16:18" x14ac:dyDescent="0.3">
      <c r="P2082" s="6"/>
      <c r="Q2082" s="6"/>
      <c r="R2082" s="6"/>
    </row>
    <row r="2083" spans="16:18" x14ac:dyDescent="0.3">
      <c r="P2083" s="6"/>
      <c r="Q2083" s="6"/>
      <c r="R2083" s="6"/>
    </row>
    <row r="2084" spans="16:18" x14ac:dyDescent="0.3">
      <c r="P2084" s="6"/>
      <c r="Q2084" s="6"/>
      <c r="R2084" s="6"/>
    </row>
    <row r="2085" spans="16:18" x14ac:dyDescent="0.3">
      <c r="P2085" s="6"/>
      <c r="Q2085" s="6"/>
      <c r="R2085" s="6"/>
    </row>
    <row r="2086" spans="16:18" x14ac:dyDescent="0.3">
      <c r="P2086" s="6"/>
      <c r="Q2086" s="6"/>
      <c r="R2086" s="6"/>
    </row>
    <row r="2087" spans="16:18" x14ac:dyDescent="0.3">
      <c r="P2087" s="6"/>
      <c r="Q2087" s="6"/>
      <c r="R2087" s="6"/>
    </row>
    <row r="2088" spans="16:18" x14ac:dyDescent="0.3">
      <c r="P2088" s="6"/>
      <c r="Q2088" s="6"/>
      <c r="R2088" s="6"/>
    </row>
    <row r="2089" spans="16:18" x14ac:dyDescent="0.3">
      <c r="P2089" s="6"/>
      <c r="Q2089" s="6"/>
      <c r="R2089" s="6"/>
    </row>
    <row r="2090" spans="16:18" x14ac:dyDescent="0.3">
      <c r="P2090" s="6"/>
      <c r="Q2090" s="6"/>
      <c r="R2090" s="6"/>
    </row>
    <row r="2091" spans="16:18" x14ac:dyDescent="0.3">
      <c r="P2091" s="6"/>
      <c r="Q2091" s="6"/>
      <c r="R2091" s="6"/>
    </row>
    <row r="2092" spans="16:18" x14ac:dyDescent="0.3">
      <c r="P2092" s="6"/>
      <c r="Q2092" s="6"/>
      <c r="R2092" s="6"/>
    </row>
    <row r="2093" spans="16:18" x14ac:dyDescent="0.3">
      <c r="P2093" s="6"/>
      <c r="Q2093" s="6"/>
      <c r="R2093" s="6"/>
    </row>
    <row r="2094" spans="16:18" x14ac:dyDescent="0.3">
      <c r="P2094" s="6"/>
      <c r="Q2094" s="6"/>
      <c r="R2094" s="6"/>
    </row>
    <row r="2095" spans="16:18" x14ac:dyDescent="0.3">
      <c r="P2095" s="6"/>
      <c r="Q2095" s="6"/>
      <c r="R2095" s="6"/>
    </row>
    <row r="2096" spans="16:18" x14ac:dyDescent="0.3">
      <c r="P2096" s="6"/>
      <c r="Q2096" s="6"/>
      <c r="R2096" s="6"/>
    </row>
    <row r="2097" spans="16:18" x14ac:dyDescent="0.3">
      <c r="P2097" s="6"/>
      <c r="Q2097" s="6"/>
      <c r="R2097" s="6"/>
    </row>
    <row r="2098" spans="16:18" x14ac:dyDescent="0.3">
      <c r="P2098" s="6"/>
      <c r="Q2098" s="6"/>
      <c r="R2098" s="6"/>
    </row>
    <row r="2099" spans="16:18" x14ac:dyDescent="0.3">
      <c r="P2099" s="6"/>
      <c r="Q2099" s="6"/>
      <c r="R2099" s="6"/>
    </row>
    <row r="2100" spans="16:18" x14ac:dyDescent="0.3">
      <c r="P2100" s="6"/>
      <c r="Q2100" s="6"/>
      <c r="R2100" s="6"/>
    </row>
    <row r="2101" spans="16:18" x14ac:dyDescent="0.3">
      <c r="P2101" s="6"/>
      <c r="Q2101" s="6"/>
      <c r="R2101" s="6"/>
    </row>
    <row r="2102" spans="16:18" x14ac:dyDescent="0.3">
      <c r="P2102" s="6"/>
      <c r="Q2102" s="6"/>
      <c r="R2102" s="6"/>
    </row>
    <row r="2103" spans="16:18" x14ac:dyDescent="0.3">
      <c r="P2103" s="6"/>
      <c r="Q2103" s="6"/>
      <c r="R2103" s="6"/>
    </row>
    <row r="2104" spans="16:18" x14ac:dyDescent="0.3">
      <c r="P2104" s="6"/>
      <c r="Q2104" s="6"/>
      <c r="R2104" s="6"/>
    </row>
    <row r="2105" spans="16:18" x14ac:dyDescent="0.3">
      <c r="P2105" s="6"/>
      <c r="Q2105" s="6"/>
      <c r="R2105" s="6"/>
    </row>
    <row r="2106" spans="16:18" x14ac:dyDescent="0.3">
      <c r="P2106" s="6"/>
      <c r="Q2106" s="6"/>
      <c r="R2106" s="6"/>
    </row>
    <row r="2107" spans="16:18" x14ac:dyDescent="0.3">
      <c r="P2107" s="6"/>
      <c r="Q2107" s="6"/>
      <c r="R2107" s="6"/>
    </row>
    <row r="2108" spans="16:18" x14ac:dyDescent="0.3">
      <c r="P2108" s="6"/>
      <c r="Q2108" s="6"/>
      <c r="R2108" s="6"/>
    </row>
    <row r="2109" spans="16:18" x14ac:dyDescent="0.3">
      <c r="P2109" s="6"/>
      <c r="Q2109" s="6"/>
      <c r="R2109" s="6"/>
    </row>
    <row r="2110" spans="16:18" x14ac:dyDescent="0.3">
      <c r="P2110" s="6"/>
      <c r="Q2110" s="6"/>
      <c r="R2110" s="6"/>
    </row>
    <row r="2111" spans="16:18" x14ac:dyDescent="0.3">
      <c r="P2111" s="6"/>
      <c r="Q2111" s="6"/>
      <c r="R2111" s="6"/>
    </row>
    <row r="2112" spans="16:18" x14ac:dyDescent="0.3">
      <c r="P2112" s="6"/>
      <c r="Q2112" s="6"/>
      <c r="R2112" s="6"/>
    </row>
    <row r="2113" spans="16:18" x14ac:dyDescent="0.3">
      <c r="P2113" s="6"/>
      <c r="Q2113" s="6"/>
      <c r="R2113" s="6"/>
    </row>
    <row r="2114" spans="16:18" x14ac:dyDescent="0.3">
      <c r="P2114" s="6"/>
      <c r="Q2114" s="6"/>
      <c r="R2114" s="6"/>
    </row>
    <row r="2115" spans="16:18" x14ac:dyDescent="0.3">
      <c r="P2115" s="6"/>
      <c r="Q2115" s="6"/>
      <c r="R2115" s="6"/>
    </row>
    <row r="2116" spans="16:18" x14ac:dyDescent="0.3">
      <c r="P2116" s="6"/>
      <c r="Q2116" s="6"/>
      <c r="R2116" s="6"/>
    </row>
    <row r="2117" spans="16:18" x14ac:dyDescent="0.3">
      <c r="P2117" s="6"/>
      <c r="Q2117" s="6"/>
      <c r="R2117" s="6"/>
    </row>
    <row r="2118" spans="16:18" x14ac:dyDescent="0.3">
      <c r="P2118" s="6"/>
      <c r="Q2118" s="6"/>
      <c r="R2118" s="6"/>
    </row>
    <row r="2119" spans="16:18" x14ac:dyDescent="0.3">
      <c r="P2119" s="6"/>
      <c r="Q2119" s="6"/>
      <c r="R2119" s="6"/>
    </row>
    <row r="2120" spans="16:18" x14ac:dyDescent="0.3">
      <c r="P2120" s="6"/>
      <c r="Q2120" s="6"/>
      <c r="R2120" s="6"/>
    </row>
    <row r="2121" spans="16:18" x14ac:dyDescent="0.3">
      <c r="P2121" s="6"/>
      <c r="Q2121" s="6"/>
      <c r="R2121" s="6"/>
    </row>
    <row r="2122" spans="16:18" x14ac:dyDescent="0.3">
      <c r="P2122" s="6"/>
      <c r="Q2122" s="6"/>
      <c r="R2122" s="6"/>
    </row>
    <row r="2123" spans="16:18" x14ac:dyDescent="0.3">
      <c r="P2123" s="6"/>
      <c r="Q2123" s="6"/>
      <c r="R2123" s="6"/>
    </row>
    <row r="2124" spans="16:18" x14ac:dyDescent="0.3">
      <c r="P2124" s="6"/>
      <c r="Q2124" s="6"/>
      <c r="R2124" s="6"/>
    </row>
    <row r="2125" spans="16:18" x14ac:dyDescent="0.3">
      <c r="P2125" s="6"/>
      <c r="Q2125" s="6"/>
      <c r="R2125" s="6"/>
    </row>
    <row r="2126" spans="16:18" x14ac:dyDescent="0.3">
      <c r="P2126" s="6"/>
      <c r="Q2126" s="6"/>
      <c r="R2126" s="6"/>
    </row>
    <row r="2127" spans="16:18" x14ac:dyDescent="0.3">
      <c r="P2127" s="6"/>
      <c r="Q2127" s="6"/>
      <c r="R2127" s="6"/>
    </row>
    <row r="2128" spans="16:18" x14ac:dyDescent="0.3">
      <c r="P2128" s="6"/>
      <c r="Q2128" s="6"/>
      <c r="R2128" s="6"/>
    </row>
    <row r="2129" spans="16:18" x14ac:dyDescent="0.3">
      <c r="P2129" s="6"/>
      <c r="Q2129" s="6"/>
      <c r="R2129" s="6"/>
    </row>
    <row r="2130" spans="16:18" x14ac:dyDescent="0.3">
      <c r="P2130" s="6"/>
      <c r="Q2130" s="6"/>
      <c r="R2130" s="6"/>
    </row>
    <row r="2131" spans="16:18" x14ac:dyDescent="0.3">
      <c r="P2131" s="6"/>
      <c r="Q2131" s="6"/>
      <c r="R2131" s="6"/>
    </row>
    <row r="2132" spans="16:18" x14ac:dyDescent="0.3">
      <c r="P2132" s="6"/>
      <c r="Q2132" s="6"/>
      <c r="R2132" s="6"/>
    </row>
    <row r="2133" spans="16:18" x14ac:dyDescent="0.3">
      <c r="P2133" s="6"/>
      <c r="Q2133" s="6"/>
      <c r="R2133" s="6"/>
    </row>
    <row r="2134" spans="16:18" x14ac:dyDescent="0.3">
      <c r="P2134" s="6"/>
      <c r="Q2134" s="6"/>
      <c r="R2134" s="6"/>
    </row>
    <row r="2135" spans="16:18" x14ac:dyDescent="0.3">
      <c r="P2135" s="6"/>
      <c r="Q2135" s="6"/>
      <c r="R2135" s="6"/>
    </row>
    <row r="2136" spans="16:18" x14ac:dyDescent="0.3">
      <c r="P2136" s="6"/>
      <c r="Q2136" s="6"/>
      <c r="R2136" s="6"/>
    </row>
    <row r="2137" spans="16:18" x14ac:dyDescent="0.3">
      <c r="P2137" s="6"/>
      <c r="Q2137" s="6"/>
      <c r="R2137" s="6"/>
    </row>
    <row r="2138" spans="16:18" x14ac:dyDescent="0.3">
      <c r="P2138" s="6"/>
      <c r="Q2138" s="6"/>
      <c r="R2138" s="6"/>
    </row>
    <row r="2139" spans="16:18" x14ac:dyDescent="0.3">
      <c r="P2139" s="6"/>
      <c r="Q2139" s="6"/>
      <c r="R2139" s="6"/>
    </row>
    <row r="2140" spans="16:18" x14ac:dyDescent="0.3">
      <c r="P2140" s="6"/>
      <c r="Q2140" s="6"/>
      <c r="R2140" s="6"/>
    </row>
    <row r="2141" spans="16:18" x14ac:dyDescent="0.3">
      <c r="P2141" s="6"/>
      <c r="Q2141" s="6"/>
      <c r="R2141" s="6"/>
    </row>
    <row r="2142" spans="16:18" x14ac:dyDescent="0.3">
      <c r="P2142" s="6"/>
      <c r="Q2142" s="6"/>
      <c r="R2142" s="6"/>
    </row>
    <row r="2143" spans="16:18" x14ac:dyDescent="0.3">
      <c r="P2143" s="6"/>
      <c r="Q2143" s="6"/>
      <c r="R2143" s="6"/>
    </row>
    <row r="2144" spans="16:18" x14ac:dyDescent="0.3">
      <c r="P2144" s="6"/>
      <c r="Q2144" s="6"/>
      <c r="R2144" s="6"/>
    </row>
    <row r="2145" spans="16:18" x14ac:dyDescent="0.3">
      <c r="P2145" s="6"/>
      <c r="Q2145" s="6"/>
      <c r="R2145" s="6"/>
    </row>
    <row r="2146" spans="16:18" x14ac:dyDescent="0.3">
      <c r="P2146" s="6"/>
      <c r="Q2146" s="6"/>
      <c r="R2146" s="6"/>
    </row>
    <row r="2147" spans="16:18" x14ac:dyDescent="0.3">
      <c r="P2147" s="6"/>
      <c r="Q2147" s="6"/>
      <c r="R2147" s="6"/>
    </row>
    <row r="2148" spans="16:18" x14ac:dyDescent="0.3">
      <c r="P2148" s="6"/>
      <c r="Q2148" s="6"/>
      <c r="R2148" s="6"/>
    </row>
    <row r="2149" spans="16:18" x14ac:dyDescent="0.3">
      <c r="P2149" s="6"/>
      <c r="Q2149" s="6"/>
      <c r="R2149" s="6"/>
    </row>
    <row r="2150" spans="16:18" x14ac:dyDescent="0.3">
      <c r="P2150" s="6"/>
      <c r="Q2150" s="6"/>
      <c r="R2150" s="6"/>
    </row>
    <row r="2151" spans="16:18" x14ac:dyDescent="0.3">
      <c r="P2151" s="6"/>
      <c r="Q2151" s="6"/>
      <c r="R2151" s="6"/>
    </row>
    <row r="2152" spans="16:18" x14ac:dyDescent="0.3">
      <c r="P2152" s="6"/>
      <c r="Q2152" s="6"/>
      <c r="R2152" s="6"/>
    </row>
    <row r="2153" spans="16:18" x14ac:dyDescent="0.3">
      <c r="P2153" s="6"/>
      <c r="Q2153" s="6"/>
      <c r="R2153" s="6"/>
    </row>
    <row r="2154" spans="16:18" x14ac:dyDescent="0.3">
      <c r="P2154" s="6"/>
      <c r="Q2154" s="6"/>
      <c r="R2154" s="6"/>
    </row>
    <row r="2155" spans="16:18" x14ac:dyDescent="0.3">
      <c r="P2155" s="6"/>
      <c r="Q2155" s="6"/>
      <c r="R2155" s="6"/>
    </row>
    <row r="2156" spans="16:18" x14ac:dyDescent="0.3">
      <c r="P2156" s="6"/>
      <c r="Q2156" s="6"/>
      <c r="R2156" s="6"/>
    </row>
    <row r="2157" spans="16:18" x14ac:dyDescent="0.3">
      <c r="P2157" s="6"/>
      <c r="Q2157" s="6"/>
      <c r="R2157" s="6"/>
    </row>
    <row r="2158" spans="16:18" x14ac:dyDescent="0.3">
      <c r="P2158" s="6"/>
      <c r="Q2158" s="6"/>
      <c r="R2158" s="6"/>
    </row>
    <row r="2159" spans="16:18" x14ac:dyDescent="0.3">
      <c r="P2159" s="6"/>
      <c r="Q2159" s="6"/>
      <c r="R2159" s="6"/>
    </row>
    <row r="2160" spans="16:18" x14ac:dyDescent="0.3">
      <c r="P2160" s="6"/>
      <c r="Q2160" s="6"/>
      <c r="R2160" s="6"/>
    </row>
    <row r="2161" spans="16:18" x14ac:dyDescent="0.3">
      <c r="P2161" s="6"/>
      <c r="Q2161" s="6"/>
      <c r="R2161" s="6"/>
    </row>
    <row r="2162" spans="16:18" x14ac:dyDescent="0.3">
      <c r="P2162" s="6"/>
      <c r="Q2162" s="6"/>
      <c r="R2162" s="6"/>
    </row>
    <row r="2163" spans="16:18" x14ac:dyDescent="0.3">
      <c r="P2163" s="6"/>
      <c r="Q2163" s="6"/>
      <c r="R2163" s="6"/>
    </row>
    <row r="2164" spans="16:18" x14ac:dyDescent="0.3">
      <c r="P2164" s="6"/>
      <c r="Q2164" s="6"/>
      <c r="R2164" s="6"/>
    </row>
    <row r="2165" spans="16:18" x14ac:dyDescent="0.3">
      <c r="P2165" s="6"/>
      <c r="Q2165" s="6"/>
      <c r="R2165" s="6"/>
    </row>
    <row r="2166" spans="16:18" x14ac:dyDescent="0.3">
      <c r="P2166" s="6"/>
      <c r="Q2166" s="6"/>
      <c r="R2166" s="6"/>
    </row>
    <row r="2167" spans="16:18" x14ac:dyDescent="0.3">
      <c r="P2167" s="6"/>
      <c r="Q2167" s="6"/>
      <c r="R2167" s="6"/>
    </row>
    <row r="2168" spans="16:18" x14ac:dyDescent="0.3">
      <c r="P2168" s="6"/>
      <c r="Q2168" s="6"/>
      <c r="R2168" s="6"/>
    </row>
    <row r="2169" spans="16:18" x14ac:dyDescent="0.3">
      <c r="P2169" s="6"/>
      <c r="Q2169" s="6"/>
      <c r="R2169" s="6"/>
    </row>
    <row r="2170" spans="16:18" x14ac:dyDescent="0.3">
      <c r="P2170" s="6"/>
      <c r="Q2170" s="6"/>
      <c r="R2170" s="6"/>
    </row>
    <row r="2171" spans="16:18" x14ac:dyDescent="0.3">
      <c r="P2171" s="6"/>
      <c r="Q2171" s="6"/>
      <c r="R2171" s="6"/>
    </row>
    <row r="2172" spans="16:18" x14ac:dyDescent="0.3">
      <c r="P2172" s="6"/>
      <c r="Q2172" s="6"/>
      <c r="R2172" s="6"/>
    </row>
    <row r="2173" spans="16:18" x14ac:dyDescent="0.3">
      <c r="P2173" s="6"/>
      <c r="Q2173" s="6"/>
      <c r="R2173" s="6"/>
    </row>
    <row r="2174" spans="16:18" x14ac:dyDescent="0.3">
      <c r="P2174" s="6"/>
      <c r="Q2174" s="6"/>
      <c r="R2174" s="6"/>
    </row>
    <row r="2175" spans="16:18" x14ac:dyDescent="0.3">
      <c r="P2175" s="6"/>
      <c r="Q2175" s="6"/>
      <c r="R2175" s="6"/>
    </row>
    <row r="2176" spans="16:18" x14ac:dyDescent="0.3">
      <c r="P2176" s="6"/>
      <c r="Q2176" s="6"/>
      <c r="R2176" s="6"/>
    </row>
    <row r="2177" spans="16:18" x14ac:dyDescent="0.3">
      <c r="P2177" s="6"/>
      <c r="Q2177" s="6"/>
      <c r="R2177" s="6"/>
    </row>
    <row r="2178" spans="16:18" x14ac:dyDescent="0.3">
      <c r="P2178" s="6"/>
      <c r="Q2178" s="6"/>
      <c r="R2178" s="6"/>
    </row>
    <row r="2179" spans="16:18" x14ac:dyDescent="0.3">
      <c r="P2179" s="6"/>
      <c r="Q2179" s="6"/>
      <c r="R2179" s="6"/>
    </row>
    <row r="2180" spans="16:18" x14ac:dyDescent="0.3">
      <c r="P2180" s="6"/>
      <c r="Q2180" s="6"/>
      <c r="R2180" s="6"/>
    </row>
    <row r="2181" spans="16:18" x14ac:dyDescent="0.3">
      <c r="P2181" s="6"/>
      <c r="Q2181" s="6"/>
      <c r="R2181" s="6"/>
    </row>
    <row r="2182" spans="16:18" x14ac:dyDescent="0.3">
      <c r="P2182" s="6"/>
      <c r="Q2182" s="6"/>
      <c r="R2182" s="6"/>
    </row>
    <row r="2183" spans="16:18" x14ac:dyDescent="0.3">
      <c r="P2183" s="6"/>
      <c r="Q2183" s="6"/>
      <c r="R2183" s="6"/>
    </row>
    <row r="2184" spans="16:18" x14ac:dyDescent="0.3">
      <c r="P2184" s="6"/>
      <c r="Q2184" s="6"/>
      <c r="R2184" s="6"/>
    </row>
    <row r="2185" spans="16:18" x14ac:dyDescent="0.3">
      <c r="P2185" s="6"/>
      <c r="Q2185" s="6"/>
      <c r="R2185" s="6"/>
    </row>
    <row r="2186" spans="16:18" x14ac:dyDescent="0.3">
      <c r="P2186" s="6"/>
      <c r="Q2186" s="6"/>
      <c r="R2186" s="6"/>
    </row>
    <row r="2187" spans="16:18" x14ac:dyDescent="0.3">
      <c r="P2187" s="6"/>
      <c r="Q2187" s="6"/>
      <c r="R2187" s="6"/>
    </row>
    <row r="2188" spans="16:18" x14ac:dyDescent="0.3">
      <c r="P2188" s="6"/>
      <c r="Q2188" s="6"/>
      <c r="R2188" s="6"/>
    </row>
    <row r="2189" spans="16:18" x14ac:dyDescent="0.3">
      <c r="P2189" s="6"/>
      <c r="Q2189" s="6"/>
      <c r="R2189" s="6"/>
    </row>
    <row r="2190" spans="16:18" x14ac:dyDescent="0.3">
      <c r="P2190" s="6"/>
      <c r="Q2190" s="6"/>
      <c r="R2190" s="6"/>
    </row>
    <row r="2191" spans="16:18" x14ac:dyDescent="0.3">
      <c r="P2191" s="6"/>
      <c r="Q2191" s="6"/>
      <c r="R2191" s="6"/>
    </row>
    <row r="2192" spans="16:18" x14ac:dyDescent="0.3">
      <c r="P2192" s="6"/>
      <c r="Q2192" s="6"/>
      <c r="R2192" s="6"/>
    </row>
    <row r="2193" spans="16:18" x14ac:dyDescent="0.3">
      <c r="P2193" s="6"/>
      <c r="Q2193" s="6"/>
      <c r="R2193" s="6"/>
    </row>
    <row r="2194" spans="16:18" x14ac:dyDescent="0.3">
      <c r="P2194" s="6"/>
      <c r="Q2194" s="6"/>
      <c r="R2194" s="6"/>
    </row>
    <row r="2195" spans="16:18" x14ac:dyDescent="0.3">
      <c r="P2195" s="6"/>
      <c r="Q2195" s="6"/>
      <c r="R2195" s="6"/>
    </row>
    <row r="2196" spans="16:18" x14ac:dyDescent="0.3">
      <c r="P2196" s="6"/>
      <c r="Q2196" s="6"/>
      <c r="R2196" s="6"/>
    </row>
    <row r="2197" spans="16:18" x14ac:dyDescent="0.3">
      <c r="P2197" s="6"/>
      <c r="Q2197" s="6"/>
      <c r="R2197" s="6"/>
    </row>
    <row r="2198" spans="16:18" x14ac:dyDescent="0.3">
      <c r="P2198" s="6"/>
      <c r="Q2198" s="6"/>
      <c r="R2198" s="6"/>
    </row>
    <row r="2199" spans="16:18" x14ac:dyDescent="0.3">
      <c r="P2199" s="6"/>
      <c r="Q2199" s="6"/>
      <c r="R2199" s="6"/>
    </row>
    <row r="2200" spans="16:18" x14ac:dyDescent="0.3">
      <c r="P2200" s="6"/>
      <c r="Q2200" s="6"/>
      <c r="R2200" s="6"/>
    </row>
    <row r="2201" spans="16:18" x14ac:dyDescent="0.3">
      <c r="P2201" s="6"/>
      <c r="Q2201" s="6"/>
      <c r="R2201" s="6"/>
    </row>
    <row r="2202" spans="16:18" x14ac:dyDescent="0.3">
      <c r="P2202" s="6"/>
      <c r="Q2202" s="6"/>
      <c r="R2202" s="6"/>
    </row>
    <row r="2203" spans="16:18" x14ac:dyDescent="0.3">
      <c r="P2203" s="6"/>
      <c r="Q2203" s="6"/>
      <c r="R2203" s="6"/>
    </row>
    <row r="2204" spans="16:18" x14ac:dyDescent="0.3">
      <c r="P2204" s="6"/>
      <c r="Q2204" s="6"/>
      <c r="R2204" s="6"/>
    </row>
    <row r="2205" spans="16:18" x14ac:dyDescent="0.3">
      <c r="P2205" s="6"/>
      <c r="Q2205" s="6"/>
      <c r="R2205" s="6"/>
    </row>
    <row r="2206" spans="16:18" x14ac:dyDescent="0.3">
      <c r="P2206" s="6"/>
      <c r="Q2206" s="6"/>
      <c r="R2206" s="6"/>
    </row>
    <row r="2207" spans="16:18" x14ac:dyDescent="0.3">
      <c r="P2207" s="6"/>
      <c r="Q2207" s="6"/>
      <c r="R2207" s="6"/>
    </row>
    <row r="2208" spans="16:18" x14ac:dyDescent="0.3">
      <c r="P2208" s="6"/>
      <c r="Q2208" s="6"/>
      <c r="R2208" s="6"/>
    </row>
    <row r="2209" spans="16:18" x14ac:dyDescent="0.3">
      <c r="P2209" s="6"/>
      <c r="Q2209" s="6"/>
      <c r="R2209" s="6"/>
    </row>
    <row r="2210" spans="16:18" x14ac:dyDescent="0.3">
      <c r="P2210" s="6"/>
      <c r="Q2210" s="6"/>
      <c r="R2210" s="6"/>
    </row>
    <row r="2211" spans="16:18" x14ac:dyDescent="0.3">
      <c r="P2211" s="6"/>
      <c r="Q2211" s="6"/>
      <c r="R2211" s="6"/>
    </row>
    <row r="2212" spans="16:18" x14ac:dyDescent="0.3">
      <c r="P2212" s="6"/>
      <c r="Q2212" s="6"/>
      <c r="R2212" s="6"/>
    </row>
    <row r="2213" spans="16:18" x14ac:dyDescent="0.3">
      <c r="P2213" s="6"/>
      <c r="Q2213" s="6"/>
      <c r="R2213" s="6"/>
    </row>
    <row r="2214" spans="16:18" x14ac:dyDescent="0.3">
      <c r="P2214" s="6"/>
      <c r="Q2214" s="6"/>
      <c r="R2214" s="6"/>
    </row>
    <row r="2215" spans="16:18" x14ac:dyDescent="0.3">
      <c r="P2215" s="6"/>
      <c r="Q2215" s="6"/>
      <c r="R2215" s="6"/>
    </row>
    <row r="2216" spans="16:18" x14ac:dyDescent="0.3">
      <c r="P2216" s="6"/>
      <c r="Q2216" s="6"/>
      <c r="R2216" s="6"/>
    </row>
    <row r="2217" spans="16:18" x14ac:dyDescent="0.3">
      <c r="P2217" s="6"/>
      <c r="Q2217" s="6"/>
      <c r="R2217" s="6"/>
    </row>
    <row r="2218" spans="16:18" x14ac:dyDescent="0.3">
      <c r="P2218" s="6"/>
      <c r="Q2218" s="6"/>
      <c r="R2218" s="6"/>
    </row>
    <row r="2219" spans="16:18" x14ac:dyDescent="0.3">
      <c r="P2219" s="6"/>
      <c r="Q2219" s="6"/>
      <c r="R2219" s="6"/>
    </row>
    <row r="2220" spans="16:18" x14ac:dyDescent="0.3">
      <c r="P2220" s="6"/>
      <c r="Q2220" s="6"/>
      <c r="R2220" s="6"/>
    </row>
    <row r="2221" spans="16:18" x14ac:dyDescent="0.3">
      <c r="P2221" s="6"/>
      <c r="Q2221" s="6"/>
      <c r="R2221" s="6"/>
    </row>
    <row r="2222" spans="16:18" x14ac:dyDescent="0.3">
      <c r="P2222" s="6"/>
      <c r="Q2222" s="6"/>
      <c r="R2222" s="6"/>
    </row>
    <row r="2223" spans="16:18" x14ac:dyDescent="0.3">
      <c r="P2223" s="6"/>
      <c r="Q2223" s="6"/>
      <c r="R2223" s="6"/>
    </row>
    <row r="2224" spans="16:18" x14ac:dyDescent="0.3">
      <c r="P2224" s="6"/>
      <c r="Q2224" s="6"/>
      <c r="R2224" s="6"/>
    </row>
    <row r="2225" spans="16:18" x14ac:dyDescent="0.3">
      <c r="P2225" s="6"/>
      <c r="Q2225" s="6"/>
      <c r="R2225" s="6"/>
    </row>
    <row r="2226" spans="16:18" x14ac:dyDescent="0.3">
      <c r="P2226" s="6"/>
      <c r="Q2226" s="6"/>
      <c r="R2226" s="6"/>
    </row>
    <row r="2227" spans="16:18" x14ac:dyDescent="0.3">
      <c r="P2227" s="6"/>
      <c r="Q2227" s="6"/>
      <c r="R2227" s="6"/>
    </row>
    <row r="2228" spans="16:18" x14ac:dyDescent="0.3">
      <c r="P2228" s="6"/>
      <c r="Q2228" s="6"/>
      <c r="R2228" s="6"/>
    </row>
    <row r="2229" spans="16:18" x14ac:dyDescent="0.3">
      <c r="P2229" s="6"/>
      <c r="Q2229" s="6"/>
      <c r="R2229" s="6"/>
    </row>
    <row r="2230" spans="16:18" x14ac:dyDescent="0.3">
      <c r="P2230" s="6"/>
      <c r="Q2230" s="6"/>
      <c r="R2230" s="6"/>
    </row>
    <row r="2231" spans="16:18" x14ac:dyDescent="0.3">
      <c r="P2231" s="6"/>
      <c r="Q2231" s="6"/>
      <c r="R2231" s="6"/>
    </row>
    <row r="2232" spans="16:18" x14ac:dyDescent="0.3">
      <c r="P2232" s="6"/>
      <c r="Q2232" s="6"/>
      <c r="R2232" s="6"/>
    </row>
    <row r="2233" spans="16:18" x14ac:dyDescent="0.3">
      <c r="P2233" s="6"/>
      <c r="Q2233" s="6"/>
      <c r="R2233" s="6"/>
    </row>
    <row r="2234" spans="16:18" x14ac:dyDescent="0.3">
      <c r="P2234" s="6"/>
      <c r="Q2234" s="6"/>
      <c r="R2234" s="6"/>
    </row>
    <row r="2235" spans="16:18" x14ac:dyDescent="0.3">
      <c r="P2235" s="6"/>
      <c r="Q2235" s="6"/>
      <c r="R2235" s="6"/>
    </row>
    <row r="2236" spans="16:18" x14ac:dyDescent="0.3">
      <c r="P2236" s="6"/>
      <c r="Q2236" s="6"/>
      <c r="R2236" s="6"/>
    </row>
    <row r="2237" spans="16:18" x14ac:dyDescent="0.3">
      <c r="P2237" s="6"/>
      <c r="Q2237" s="6"/>
      <c r="R2237" s="6"/>
    </row>
    <row r="2238" spans="16:18" x14ac:dyDescent="0.3">
      <c r="P2238" s="6"/>
      <c r="Q2238" s="6"/>
      <c r="R2238" s="6"/>
    </row>
    <row r="2239" spans="16:18" x14ac:dyDescent="0.3">
      <c r="P2239" s="6"/>
      <c r="Q2239" s="6"/>
      <c r="R2239" s="6"/>
    </row>
    <row r="2240" spans="16:18" x14ac:dyDescent="0.3">
      <c r="P2240" s="6"/>
      <c r="Q2240" s="6"/>
      <c r="R2240" s="6"/>
    </row>
    <row r="2241" spans="16:18" x14ac:dyDescent="0.3">
      <c r="P2241" s="6"/>
      <c r="Q2241" s="6"/>
      <c r="R2241" s="6"/>
    </row>
    <row r="2242" spans="16:18" x14ac:dyDescent="0.3">
      <c r="P2242" s="6"/>
      <c r="Q2242" s="6"/>
      <c r="R2242" s="6"/>
    </row>
    <row r="2243" spans="16:18" x14ac:dyDescent="0.3">
      <c r="P2243" s="6"/>
      <c r="Q2243" s="6"/>
      <c r="R2243" s="6"/>
    </row>
    <row r="2244" spans="16:18" x14ac:dyDescent="0.3">
      <c r="P2244" s="6"/>
      <c r="Q2244" s="6"/>
      <c r="R2244" s="6"/>
    </row>
    <row r="2245" spans="16:18" x14ac:dyDescent="0.3">
      <c r="P2245" s="6"/>
      <c r="Q2245" s="6"/>
      <c r="R2245" s="6"/>
    </row>
    <row r="2246" spans="16:18" x14ac:dyDescent="0.3">
      <c r="P2246" s="6"/>
      <c r="Q2246" s="6"/>
      <c r="R2246" s="6"/>
    </row>
    <row r="2247" spans="16:18" x14ac:dyDescent="0.3">
      <c r="P2247" s="6"/>
      <c r="Q2247" s="6"/>
      <c r="R2247" s="6"/>
    </row>
    <row r="2248" spans="16:18" x14ac:dyDescent="0.3">
      <c r="P2248" s="6"/>
      <c r="Q2248" s="6"/>
      <c r="R2248" s="6"/>
    </row>
    <row r="2249" spans="16:18" x14ac:dyDescent="0.3">
      <c r="P2249" s="6"/>
      <c r="Q2249" s="6"/>
      <c r="R2249" s="6"/>
    </row>
    <row r="2250" spans="16:18" x14ac:dyDescent="0.3">
      <c r="P2250" s="6"/>
      <c r="Q2250" s="6"/>
      <c r="R2250" s="6"/>
    </row>
    <row r="2251" spans="16:18" x14ac:dyDescent="0.3">
      <c r="P2251" s="6"/>
      <c r="Q2251" s="6"/>
      <c r="R2251" s="6"/>
    </row>
    <row r="2252" spans="16:18" x14ac:dyDescent="0.3">
      <c r="P2252" s="6"/>
      <c r="Q2252" s="6"/>
      <c r="R2252" s="6"/>
    </row>
    <row r="2253" spans="16:18" x14ac:dyDescent="0.3">
      <c r="P2253" s="6"/>
      <c r="Q2253" s="6"/>
      <c r="R2253" s="6"/>
    </row>
    <row r="2254" spans="16:18" x14ac:dyDescent="0.3">
      <c r="P2254" s="6"/>
      <c r="Q2254" s="6"/>
      <c r="R2254" s="6"/>
    </row>
    <row r="2255" spans="16:18" x14ac:dyDescent="0.3">
      <c r="P2255" s="6"/>
      <c r="Q2255" s="6"/>
      <c r="R2255" s="6"/>
    </row>
    <row r="2256" spans="16:18" x14ac:dyDescent="0.3">
      <c r="P2256" s="6"/>
      <c r="Q2256" s="6"/>
      <c r="R2256" s="6"/>
    </row>
    <row r="2257" spans="16:18" x14ac:dyDescent="0.3">
      <c r="P2257" s="6"/>
      <c r="Q2257" s="6"/>
      <c r="R2257" s="6"/>
    </row>
    <row r="2258" spans="16:18" x14ac:dyDescent="0.3">
      <c r="P2258" s="6"/>
      <c r="Q2258" s="6"/>
      <c r="R2258" s="6"/>
    </row>
    <row r="2259" spans="16:18" x14ac:dyDescent="0.3">
      <c r="P2259" s="6"/>
      <c r="Q2259" s="6"/>
      <c r="R2259" s="6"/>
    </row>
    <row r="2260" spans="16:18" x14ac:dyDescent="0.3">
      <c r="P2260" s="6"/>
      <c r="Q2260" s="6"/>
      <c r="R2260" s="6"/>
    </row>
    <row r="2261" spans="16:18" x14ac:dyDescent="0.3">
      <c r="P2261" s="6"/>
      <c r="Q2261" s="6"/>
      <c r="R2261" s="6"/>
    </row>
    <row r="2262" spans="16:18" x14ac:dyDescent="0.3">
      <c r="P2262" s="6"/>
      <c r="Q2262" s="6"/>
      <c r="R2262" s="6"/>
    </row>
    <row r="2263" spans="16:18" x14ac:dyDescent="0.3">
      <c r="P2263" s="6"/>
      <c r="Q2263" s="6"/>
      <c r="R2263" s="6"/>
    </row>
    <row r="2264" spans="16:18" x14ac:dyDescent="0.3">
      <c r="P2264" s="6"/>
      <c r="Q2264" s="6"/>
      <c r="R2264" s="6"/>
    </row>
    <row r="2265" spans="16:18" x14ac:dyDescent="0.3">
      <c r="P2265" s="6"/>
      <c r="Q2265" s="6"/>
      <c r="R2265" s="6"/>
    </row>
    <row r="2266" spans="16:18" x14ac:dyDescent="0.3">
      <c r="P2266" s="6"/>
      <c r="Q2266" s="6"/>
      <c r="R2266" s="6"/>
    </row>
    <row r="2267" spans="16:18" x14ac:dyDescent="0.3">
      <c r="P2267" s="6"/>
      <c r="Q2267" s="6"/>
      <c r="R2267" s="6"/>
    </row>
    <row r="2268" spans="16:18" x14ac:dyDescent="0.3">
      <c r="P2268" s="6"/>
      <c r="Q2268" s="6"/>
      <c r="R2268" s="6"/>
    </row>
    <row r="2269" spans="16:18" x14ac:dyDescent="0.3">
      <c r="P2269" s="6"/>
      <c r="Q2269" s="6"/>
      <c r="R2269" s="6"/>
    </row>
    <row r="2270" spans="16:18" x14ac:dyDescent="0.3">
      <c r="P2270" s="6"/>
      <c r="Q2270" s="6"/>
      <c r="R2270" s="6"/>
    </row>
    <row r="2271" spans="16:18" x14ac:dyDescent="0.3">
      <c r="P2271" s="6"/>
      <c r="Q2271" s="6"/>
      <c r="R2271" s="6"/>
    </row>
    <row r="2272" spans="16:18" x14ac:dyDescent="0.3">
      <c r="P2272" s="6"/>
      <c r="Q2272" s="6"/>
      <c r="R2272" s="6"/>
    </row>
    <row r="2273" spans="16:18" x14ac:dyDescent="0.3">
      <c r="P2273" s="6"/>
      <c r="Q2273" s="6"/>
      <c r="R2273" s="6"/>
    </row>
    <row r="2274" spans="16:18" x14ac:dyDescent="0.3">
      <c r="P2274" s="6"/>
      <c r="Q2274" s="6"/>
      <c r="R2274" s="6"/>
    </row>
    <row r="2275" spans="16:18" x14ac:dyDescent="0.3">
      <c r="P2275" s="6"/>
      <c r="Q2275" s="6"/>
      <c r="R2275" s="6"/>
    </row>
    <row r="2276" spans="16:18" x14ac:dyDescent="0.3">
      <c r="P2276" s="6"/>
      <c r="Q2276" s="6"/>
      <c r="R2276" s="6"/>
    </row>
    <row r="2277" spans="16:18" x14ac:dyDescent="0.3">
      <c r="P2277" s="6"/>
      <c r="Q2277" s="6"/>
      <c r="R2277" s="6"/>
    </row>
    <row r="2278" spans="16:18" x14ac:dyDescent="0.3">
      <c r="P2278" s="6"/>
      <c r="Q2278" s="6"/>
      <c r="R2278" s="6"/>
    </row>
    <row r="2279" spans="16:18" x14ac:dyDescent="0.3">
      <c r="P2279" s="6"/>
      <c r="Q2279" s="6"/>
      <c r="R2279" s="6"/>
    </row>
    <row r="2280" spans="16:18" x14ac:dyDescent="0.3">
      <c r="P2280" s="6"/>
      <c r="Q2280" s="6"/>
      <c r="R2280" s="6"/>
    </row>
    <row r="2281" spans="16:18" x14ac:dyDescent="0.3">
      <c r="P2281" s="6"/>
      <c r="Q2281" s="6"/>
      <c r="R2281" s="6"/>
    </row>
    <row r="2282" spans="16:18" x14ac:dyDescent="0.3">
      <c r="P2282" s="6"/>
      <c r="Q2282" s="6"/>
      <c r="R2282" s="6"/>
    </row>
    <row r="2283" spans="16:18" x14ac:dyDescent="0.3">
      <c r="P2283" s="6"/>
      <c r="Q2283" s="6"/>
      <c r="R2283" s="6"/>
    </row>
    <row r="2284" spans="16:18" x14ac:dyDescent="0.3">
      <c r="P2284" s="6"/>
      <c r="Q2284" s="6"/>
      <c r="R2284" s="6"/>
    </row>
    <row r="2285" spans="16:18" x14ac:dyDescent="0.3">
      <c r="P2285" s="6"/>
      <c r="Q2285" s="6"/>
      <c r="R2285" s="6"/>
    </row>
    <row r="2286" spans="16:18" x14ac:dyDescent="0.3">
      <c r="P2286" s="6"/>
      <c r="Q2286" s="6"/>
      <c r="R2286" s="6"/>
    </row>
    <row r="2287" spans="16:18" x14ac:dyDescent="0.3">
      <c r="P2287" s="6"/>
      <c r="Q2287" s="6"/>
      <c r="R2287" s="6"/>
    </row>
    <row r="2288" spans="16:18" x14ac:dyDescent="0.3">
      <c r="P2288" s="6"/>
      <c r="Q2288" s="6"/>
      <c r="R2288" s="6"/>
    </row>
    <row r="2289" spans="16:18" x14ac:dyDescent="0.3">
      <c r="P2289" s="6"/>
      <c r="Q2289" s="6"/>
      <c r="R2289" s="6"/>
    </row>
    <row r="2290" spans="16:18" x14ac:dyDescent="0.3">
      <c r="P2290" s="6"/>
      <c r="Q2290" s="6"/>
      <c r="R2290" s="6"/>
    </row>
    <row r="2291" spans="16:18" x14ac:dyDescent="0.3">
      <c r="P2291" s="6"/>
      <c r="Q2291" s="6"/>
      <c r="R2291" s="6"/>
    </row>
    <row r="2292" spans="16:18" x14ac:dyDescent="0.3">
      <c r="P2292" s="6"/>
      <c r="Q2292" s="6"/>
      <c r="R2292" s="6"/>
    </row>
    <row r="2293" spans="16:18" x14ac:dyDescent="0.3">
      <c r="P2293" s="6"/>
      <c r="Q2293" s="6"/>
      <c r="R2293" s="6"/>
    </row>
    <row r="2294" spans="16:18" x14ac:dyDescent="0.3">
      <c r="P2294" s="6"/>
      <c r="Q2294" s="6"/>
      <c r="R2294" s="6"/>
    </row>
    <row r="2295" spans="16:18" x14ac:dyDescent="0.3">
      <c r="P2295" s="6"/>
      <c r="Q2295" s="6"/>
      <c r="R2295" s="6"/>
    </row>
    <row r="2296" spans="16:18" x14ac:dyDescent="0.3">
      <c r="P2296" s="6"/>
      <c r="Q2296" s="6"/>
      <c r="R2296" s="6"/>
    </row>
    <row r="2297" spans="16:18" x14ac:dyDescent="0.3">
      <c r="P2297" s="6"/>
      <c r="Q2297" s="6"/>
      <c r="R2297" s="6"/>
    </row>
    <row r="2298" spans="16:18" x14ac:dyDescent="0.3">
      <c r="P2298" s="6"/>
      <c r="Q2298" s="6"/>
      <c r="R2298" s="6"/>
    </row>
    <row r="2299" spans="16:18" x14ac:dyDescent="0.3">
      <c r="P2299" s="6"/>
      <c r="Q2299" s="6"/>
      <c r="R2299" s="6"/>
    </row>
    <row r="2300" spans="16:18" x14ac:dyDescent="0.3">
      <c r="P2300" s="6"/>
      <c r="Q2300" s="6"/>
      <c r="R2300" s="6"/>
    </row>
    <row r="2301" spans="16:18" x14ac:dyDescent="0.3">
      <c r="P2301" s="6"/>
      <c r="Q2301" s="6"/>
      <c r="R2301" s="6"/>
    </row>
    <row r="2302" spans="16:18" x14ac:dyDescent="0.3">
      <c r="P2302" s="6"/>
      <c r="Q2302" s="6"/>
      <c r="R2302" s="6"/>
    </row>
    <row r="2303" spans="16:18" x14ac:dyDescent="0.3">
      <c r="P2303" s="6"/>
      <c r="Q2303" s="6"/>
      <c r="R2303" s="6"/>
    </row>
    <row r="2304" spans="16:18" x14ac:dyDescent="0.3">
      <c r="P2304" s="6"/>
      <c r="Q2304" s="6"/>
      <c r="R2304" s="6"/>
    </row>
    <row r="2305" spans="16:18" x14ac:dyDescent="0.3">
      <c r="P2305" s="6"/>
      <c r="Q2305" s="6"/>
      <c r="R2305" s="6"/>
    </row>
    <row r="2306" spans="16:18" x14ac:dyDescent="0.3">
      <c r="P2306" s="6"/>
      <c r="Q2306" s="6"/>
      <c r="R2306" s="6"/>
    </row>
    <row r="2307" spans="16:18" x14ac:dyDescent="0.3">
      <c r="P2307" s="6"/>
      <c r="Q2307" s="6"/>
      <c r="R2307" s="6"/>
    </row>
    <row r="2308" spans="16:18" x14ac:dyDescent="0.3">
      <c r="P2308" s="6"/>
      <c r="Q2308" s="6"/>
      <c r="R2308" s="6"/>
    </row>
    <row r="2309" spans="16:18" x14ac:dyDescent="0.3">
      <c r="P2309" s="6"/>
      <c r="Q2309" s="6"/>
      <c r="R2309" s="6"/>
    </row>
    <row r="2310" spans="16:18" x14ac:dyDescent="0.3">
      <c r="P2310" s="6"/>
      <c r="Q2310" s="6"/>
      <c r="R2310" s="6"/>
    </row>
    <row r="2311" spans="16:18" x14ac:dyDescent="0.3">
      <c r="P2311" s="6"/>
      <c r="Q2311" s="6"/>
      <c r="R2311" s="6"/>
    </row>
    <row r="2312" spans="16:18" x14ac:dyDescent="0.3">
      <c r="P2312" s="6"/>
      <c r="Q2312" s="6"/>
      <c r="R2312" s="6"/>
    </row>
    <row r="2313" spans="16:18" x14ac:dyDescent="0.3">
      <c r="P2313" s="6"/>
      <c r="Q2313" s="6"/>
      <c r="R2313" s="6"/>
    </row>
    <row r="2314" spans="16:18" x14ac:dyDescent="0.3">
      <c r="P2314" s="6"/>
      <c r="Q2314" s="6"/>
      <c r="R2314" s="6"/>
    </row>
    <row r="2315" spans="16:18" x14ac:dyDescent="0.3">
      <c r="P2315" s="6"/>
      <c r="Q2315" s="6"/>
      <c r="R2315" s="6"/>
    </row>
    <row r="2316" spans="16:18" x14ac:dyDescent="0.3">
      <c r="P2316" s="6"/>
      <c r="Q2316" s="6"/>
      <c r="R2316" s="6"/>
    </row>
    <row r="2317" spans="16:18" x14ac:dyDescent="0.3">
      <c r="P2317" s="6"/>
      <c r="Q2317" s="6"/>
      <c r="R2317" s="6"/>
    </row>
    <row r="2318" spans="16:18" x14ac:dyDescent="0.3">
      <c r="P2318" s="6"/>
      <c r="Q2318" s="6"/>
      <c r="R2318" s="6"/>
    </row>
    <row r="2319" spans="16:18" x14ac:dyDescent="0.3">
      <c r="P2319" s="6"/>
      <c r="Q2319" s="6"/>
      <c r="R2319" s="6"/>
    </row>
    <row r="2320" spans="16:18" x14ac:dyDescent="0.3">
      <c r="P2320" s="6"/>
      <c r="Q2320" s="6"/>
      <c r="R2320" s="6"/>
    </row>
    <row r="2321" spans="16:18" x14ac:dyDescent="0.3">
      <c r="P2321" s="6"/>
      <c r="Q2321" s="6"/>
      <c r="R2321" s="6"/>
    </row>
    <row r="2322" spans="16:18" x14ac:dyDescent="0.3">
      <c r="P2322" s="6"/>
      <c r="Q2322" s="6"/>
      <c r="R2322" s="6"/>
    </row>
    <row r="2323" spans="16:18" x14ac:dyDescent="0.3">
      <c r="P2323" s="6"/>
      <c r="Q2323" s="6"/>
      <c r="R2323" s="6"/>
    </row>
    <row r="2324" spans="16:18" x14ac:dyDescent="0.3">
      <c r="P2324" s="6"/>
      <c r="Q2324" s="6"/>
      <c r="R2324" s="6"/>
    </row>
    <row r="2325" spans="16:18" x14ac:dyDescent="0.3">
      <c r="P2325" s="6"/>
      <c r="Q2325" s="6"/>
      <c r="R2325" s="6"/>
    </row>
    <row r="2326" spans="16:18" x14ac:dyDescent="0.3">
      <c r="P2326" s="6"/>
      <c r="Q2326" s="6"/>
      <c r="R2326" s="6"/>
    </row>
    <row r="2327" spans="16:18" x14ac:dyDescent="0.3">
      <c r="P2327" s="6"/>
      <c r="Q2327" s="6"/>
      <c r="R2327" s="6"/>
    </row>
    <row r="2328" spans="16:18" x14ac:dyDescent="0.3">
      <c r="P2328" s="6"/>
      <c r="Q2328" s="6"/>
      <c r="R2328" s="6"/>
    </row>
    <row r="2329" spans="16:18" x14ac:dyDescent="0.3">
      <c r="P2329" s="6"/>
      <c r="Q2329" s="6"/>
      <c r="R2329" s="6"/>
    </row>
    <row r="2330" spans="16:18" x14ac:dyDescent="0.3">
      <c r="P2330" s="6"/>
      <c r="Q2330" s="6"/>
      <c r="R2330" s="6"/>
    </row>
    <row r="2331" spans="16:18" x14ac:dyDescent="0.3">
      <c r="P2331" s="6"/>
      <c r="Q2331" s="6"/>
      <c r="R2331" s="6"/>
    </row>
    <row r="2332" spans="16:18" x14ac:dyDescent="0.3">
      <c r="P2332" s="6"/>
      <c r="Q2332" s="6"/>
      <c r="R2332" s="6"/>
    </row>
    <row r="2333" spans="16:18" x14ac:dyDescent="0.3">
      <c r="P2333" s="6"/>
      <c r="Q2333" s="6"/>
      <c r="R2333" s="6"/>
    </row>
    <row r="2334" spans="16:18" x14ac:dyDescent="0.3">
      <c r="P2334" s="6"/>
      <c r="Q2334" s="6"/>
      <c r="R2334" s="6"/>
    </row>
    <row r="2335" spans="16:18" x14ac:dyDescent="0.3">
      <c r="P2335" s="6"/>
      <c r="Q2335" s="6"/>
      <c r="R2335" s="6"/>
    </row>
    <row r="2336" spans="16:18" x14ac:dyDescent="0.3">
      <c r="P2336" s="6"/>
      <c r="Q2336" s="6"/>
      <c r="R2336" s="6"/>
    </row>
    <row r="2337" spans="16:18" x14ac:dyDescent="0.3">
      <c r="P2337" s="6"/>
      <c r="Q2337" s="6"/>
      <c r="R2337" s="6"/>
    </row>
    <row r="2338" spans="16:18" x14ac:dyDescent="0.3">
      <c r="P2338" s="6"/>
      <c r="Q2338" s="6"/>
      <c r="R2338" s="6"/>
    </row>
    <row r="2339" spans="16:18" x14ac:dyDescent="0.3">
      <c r="P2339" s="6"/>
      <c r="Q2339" s="6"/>
      <c r="R2339" s="6"/>
    </row>
    <row r="2340" spans="16:18" x14ac:dyDescent="0.3">
      <c r="P2340" s="6"/>
      <c r="Q2340" s="6"/>
      <c r="R2340" s="6"/>
    </row>
    <row r="2341" spans="16:18" x14ac:dyDescent="0.3">
      <c r="P2341" s="6"/>
      <c r="Q2341" s="6"/>
      <c r="R2341" s="6"/>
    </row>
    <row r="2342" spans="16:18" x14ac:dyDescent="0.3">
      <c r="P2342" s="6"/>
      <c r="Q2342" s="6"/>
      <c r="R2342" s="6"/>
    </row>
    <row r="2343" spans="16:18" x14ac:dyDescent="0.3">
      <c r="P2343" s="6"/>
      <c r="Q2343" s="6"/>
      <c r="R2343" s="6"/>
    </row>
    <row r="2344" spans="16:18" x14ac:dyDescent="0.3">
      <c r="P2344" s="6"/>
      <c r="Q2344" s="6"/>
      <c r="R2344" s="6"/>
    </row>
    <row r="2345" spans="16:18" x14ac:dyDescent="0.3">
      <c r="P2345" s="6"/>
      <c r="Q2345" s="6"/>
      <c r="R2345" s="6"/>
    </row>
    <row r="2346" spans="16:18" x14ac:dyDescent="0.3">
      <c r="P2346" s="6"/>
      <c r="Q2346" s="6"/>
      <c r="R2346" s="6"/>
    </row>
    <row r="2347" spans="16:18" x14ac:dyDescent="0.3">
      <c r="P2347" s="6"/>
      <c r="Q2347" s="6"/>
      <c r="R2347" s="6"/>
    </row>
    <row r="2348" spans="16:18" x14ac:dyDescent="0.3">
      <c r="P2348" s="6"/>
      <c r="Q2348" s="6"/>
      <c r="R2348" s="6"/>
    </row>
    <row r="2349" spans="16:18" x14ac:dyDescent="0.3">
      <c r="P2349" s="6"/>
      <c r="Q2349" s="6"/>
      <c r="R2349" s="6"/>
    </row>
    <row r="2350" spans="16:18" x14ac:dyDescent="0.3">
      <c r="P2350" s="6"/>
      <c r="Q2350" s="6"/>
      <c r="R2350" s="6"/>
    </row>
    <row r="2351" spans="16:18" x14ac:dyDescent="0.3">
      <c r="P2351" s="6"/>
      <c r="Q2351" s="6"/>
      <c r="R2351" s="6"/>
    </row>
    <row r="2352" spans="16:18" x14ac:dyDescent="0.3">
      <c r="P2352" s="6"/>
      <c r="Q2352" s="6"/>
      <c r="R2352" s="6"/>
    </row>
    <row r="2353" spans="16:18" x14ac:dyDescent="0.3">
      <c r="P2353" s="6"/>
      <c r="Q2353" s="6"/>
      <c r="R2353" s="6"/>
    </row>
    <row r="2354" spans="16:18" x14ac:dyDescent="0.3">
      <c r="P2354" s="6"/>
      <c r="Q2354" s="6"/>
      <c r="R2354" s="6"/>
    </row>
    <row r="2355" spans="16:18" x14ac:dyDescent="0.3">
      <c r="P2355" s="6"/>
      <c r="Q2355" s="6"/>
      <c r="R2355" s="6"/>
    </row>
    <row r="2356" spans="16:18" x14ac:dyDescent="0.3">
      <c r="P2356" s="6"/>
      <c r="Q2356" s="6"/>
      <c r="R2356" s="6"/>
    </row>
    <row r="2357" spans="16:18" x14ac:dyDescent="0.3">
      <c r="P2357" s="6"/>
      <c r="Q2357" s="6"/>
      <c r="R2357" s="6"/>
    </row>
    <row r="2358" spans="16:18" x14ac:dyDescent="0.3">
      <c r="P2358" s="6"/>
      <c r="Q2358" s="6"/>
      <c r="R2358" s="6"/>
    </row>
    <row r="2359" spans="16:18" x14ac:dyDescent="0.3">
      <c r="P2359" s="6"/>
      <c r="Q2359" s="6"/>
      <c r="R2359" s="6"/>
    </row>
    <row r="2360" spans="16:18" x14ac:dyDescent="0.3">
      <c r="P2360" s="6"/>
      <c r="Q2360" s="6"/>
      <c r="R2360" s="6"/>
    </row>
    <row r="2361" spans="16:18" x14ac:dyDescent="0.3">
      <c r="P2361" s="6"/>
      <c r="Q2361" s="6"/>
      <c r="R2361" s="6"/>
    </row>
    <row r="2362" spans="16:18" x14ac:dyDescent="0.3">
      <c r="P2362" s="6"/>
      <c r="Q2362" s="6"/>
      <c r="R2362" s="6"/>
    </row>
    <row r="2363" spans="16:18" x14ac:dyDescent="0.3">
      <c r="P2363" s="6"/>
      <c r="Q2363" s="6"/>
      <c r="R2363" s="6"/>
    </row>
    <row r="2364" spans="16:18" x14ac:dyDescent="0.3">
      <c r="P2364" s="6"/>
      <c r="Q2364" s="6"/>
      <c r="R2364" s="6"/>
    </row>
    <row r="2365" spans="16:18" x14ac:dyDescent="0.3">
      <c r="P2365" s="6"/>
      <c r="Q2365" s="6"/>
      <c r="R2365" s="6"/>
    </row>
    <row r="2366" spans="16:18" x14ac:dyDescent="0.3">
      <c r="P2366" s="6"/>
      <c r="Q2366" s="6"/>
      <c r="R2366" s="6"/>
    </row>
    <row r="2367" spans="16:18" x14ac:dyDescent="0.3">
      <c r="P2367" s="6"/>
      <c r="Q2367" s="6"/>
      <c r="R2367" s="6"/>
    </row>
    <row r="2368" spans="16:18" x14ac:dyDescent="0.3">
      <c r="P2368" s="6"/>
      <c r="Q2368" s="6"/>
      <c r="R2368" s="6"/>
    </row>
    <row r="2369" spans="16:18" x14ac:dyDescent="0.3">
      <c r="P2369" s="6"/>
      <c r="Q2369" s="6"/>
      <c r="R2369" s="6"/>
    </row>
    <row r="2370" spans="16:18" x14ac:dyDescent="0.3">
      <c r="P2370" s="6"/>
      <c r="Q2370" s="6"/>
      <c r="R2370" s="6"/>
    </row>
    <row r="2371" spans="16:18" x14ac:dyDescent="0.3">
      <c r="P2371" s="6"/>
      <c r="Q2371" s="6"/>
      <c r="R2371" s="6"/>
    </row>
    <row r="2372" spans="16:18" x14ac:dyDescent="0.3">
      <c r="P2372" s="6"/>
      <c r="Q2372" s="6"/>
      <c r="R2372" s="6"/>
    </row>
    <row r="2373" spans="16:18" x14ac:dyDescent="0.3">
      <c r="P2373" s="6"/>
      <c r="Q2373" s="6"/>
      <c r="R2373" s="6"/>
    </row>
    <row r="2374" spans="16:18" x14ac:dyDescent="0.3">
      <c r="P2374" s="6"/>
      <c r="Q2374" s="6"/>
      <c r="R2374" s="6"/>
    </row>
    <row r="2375" spans="16:18" x14ac:dyDescent="0.3">
      <c r="P2375" s="6"/>
      <c r="Q2375" s="6"/>
      <c r="R2375" s="6"/>
    </row>
    <row r="2376" spans="16:18" x14ac:dyDescent="0.3">
      <c r="P2376" s="6"/>
      <c r="Q2376" s="6"/>
      <c r="R2376" s="6"/>
    </row>
    <row r="2377" spans="16:18" x14ac:dyDescent="0.3">
      <c r="P2377" s="6"/>
      <c r="Q2377" s="6"/>
      <c r="R2377" s="6"/>
    </row>
    <row r="2378" spans="16:18" x14ac:dyDescent="0.3">
      <c r="P2378" s="6"/>
      <c r="Q2378" s="6"/>
      <c r="R2378" s="6"/>
    </row>
    <row r="2379" spans="16:18" x14ac:dyDescent="0.3">
      <c r="P2379" s="6"/>
      <c r="Q2379" s="6"/>
      <c r="R2379" s="6"/>
    </row>
    <row r="2380" spans="16:18" x14ac:dyDescent="0.3">
      <c r="P2380" s="6"/>
      <c r="Q2380" s="6"/>
      <c r="R2380" s="6"/>
    </row>
    <row r="2381" spans="16:18" x14ac:dyDescent="0.3">
      <c r="P2381" s="6"/>
      <c r="Q2381" s="6"/>
      <c r="R2381" s="6"/>
    </row>
    <row r="2382" spans="16:18" x14ac:dyDescent="0.3">
      <c r="P2382" s="6"/>
      <c r="Q2382" s="6"/>
      <c r="R2382" s="6"/>
    </row>
    <row r="2383" spans="16:18" x14ac:dyDescent="0.3">
      <c r="P2383" s="6"/>
      <c r="Q2383" s="6"/>
      <c r="R2383" s="6"/>
    </row>
    <row r="2384" spans="16:18" x14ac:dyDescent="0.3">
      <c r="P2384" s="6"/>
      <c r="Q2384" s="6"/>
      <c r="R2384" s="6"/>
    </row>
    <row r="2385" spans="16:18" x14ac:dyDescent="0.3">
      <c r="P2385" s="6"/>
      <c r="Q2385" s="6"/>
      <c r="R2385" s="6"/>
    </row>
    <row r="2386" spans="16:18" x14ac:dyDescent="0.3">
      <c r="P2386" s="6"/>
      <c r="Q2386" s="6"/>
      <c r="R2386" s="6"/>
    </row>
    <row r="2387" spans="16:18" x14ac:dyDescent="0.3">
      <c r="P2387" s="6"/>
      <c r="Q2387" s="6"/>
      <c r="R2387" s="6"/>
    </row>
    <row r="2388" spans="16:18" x14ac:dyDescent="0.3">
      <c r="P2388" s="6"/>
      <c r="Q2388" s="6"/>
      <c r="R2388" s="6"/>
    </row>
    <row r="2389" spans="16:18" x14ac:dyDescent="0.3">
      <c r="P2389" s="6"/>
      <c r="Q2389" s="6"/>
      <c r="R2389" s="6"/>
    </row>
    <row r="2390" spans="16:18" x14ac:dyDescent="0.3">
      <c r="P2390" s="6"/>
      <c r="Q2390" s="6"/>
      <c r="R2390" s="6"/>
    </row>
    <row r="2391" spans="16:18" x14ac:dyDescent="0.3">
      <c r="P2391" s="6"/>
      <c r="Q2391" s="6"/>
      <c r="R2391" s="6"/>
    </row>
    <row r="2392" spans="16:18" x14ac:dyDescent="0.3">
      <c r="P2392" s="6"/>
      <c r="Q2392" s="6"/>
      <c r="R2392" s="6"/>
    </row>
    <row r="2393" spans="16:18" x14ac:dyDescent="0.3">
      <c r="P2393" s="6"/>
      <c r="Q2393" s="6"/>
      <c r="R2393" s="6"/>
    </row>
    <row r="2394" spans="16:18" x14ac:dyDescent="0.3">
      <c r="P2394" s="6"/>
      <c r="Q2394" s="6"/>
      <c r="R2394" s="6"/>
    </row>
    <row r="2395" spans="16:18" x14ac:dyDescent="0.3">
      <c r="P2395" s="6"/>
      <c r="Q2395" s="6"/>
      <c r="R2395" s="6"/>
    </row>
    <row r="2396" spans="16:18" x14ac:dyDescent="0.3">
      <c r="P2396" s="6"/>
      <c r="Q2396" s="6"/>
      <c r="R2396" s="6"/>
    </row>
  </sheetData>
  <sortState xmlns:xlrd2="http://schemas.microsoft.com/office/spreadsheetml/2017/richdata2" ref="A2:LR2397">
    <sortCondition ref="B2:B2397"/>
    <sortCondition descending="1" ref="K2:K2397"/>
  </sortState>
  <conditionalFormatting sqref="L2:L129">
    <cfRule type="expression" dxfId="0" priority="17">
      <formula>L2="IQ"</formula>
    </cfRule>
  </conditionalFormatting>
  <printOptions horizontalCentered="1"/>
  <pageMargins left="0.45" right="0.2" top="1" bottom="0.75" header="0.3" footer="0.3"/>
  <pageSetup scale="69" fitToHeight="0" orientation="portrait" horizontalDpi="4294967293" r:id="rId1"/>
  <headerFooter>
    <oddHeader>&amp;C&amp;"-,Bold"&amp;12OHSAA Boys Division II Sectional Bowling Tournament - Spins Bowl
&amp;14Results All Participants - February 9, 2024&amp;12
&amp;"-,Regular"&amp;10TQ - indicates member of district qualifying team; IQ - indicates district qualifying individual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5"/>
  <sheetViews>
    <sheetView workbookViewId="0">
      <selection activeCell="A6" sqref="A6:XFD25"/>
    </sheetView>
  </sheetViews>
  <sheetFormatPr defaultRowHeight="14.4" x14ac:dyDescent="0.3"/>
  <cols>
    <col min="1" max="1" width="8.6640625" bestFit="1" customWidth="1"/>
    <col min="2" max="2" width="20.33203125" bestFit="1" customWidth="1"/>
    <col min="4" max="4" width="10.6640625" bestFit="1" customWidth="1"/>
    <col min="5" max="5" width="9.5546875" bestFit="1" customWidth="1"/>
    <col min="6" max="6" width="11" bestFit="1" customWidth="1"/>
    <col min="7" max="8" width="11.33203125" bestFit="1" customWidth="1"/>
    <col min="9" max="9" width="7.109375" bestFit="1" customWidth="1"/>
    <col min="10" max="10" width="14.88671875" customWidth="1"/>
    <col min="11" max="12" width="16.6640625" bestFit="1" customWidth="1"/>
    <col min="13" max="13" width="12.33203125" bestFit="1" customWidth="1"/>
    <col min="14" max="15" width="16.6640625" bestFit="1" customWidth="1"/>
    <col min="16" max="16" width="12.33203125" bestFit="1" customWidth="1"/>
    <col min="17" max="18" width="16.6640625" bestFit="1" customWidth="1"/>
    <col min="19" max="19" width="12.6640625" bestFit="1" customWidth="1"/>
    <col min="20" max="21" width="16.6640625" bestFit="1" customWidth="1"/>
    <col min="22" max="22" width="12.6640625" bestFit="1" customWidth="1"/>
    <col min="23" max="24" width="16.6640625" bestFit="1" customWidth="1"/>
    <col min="25" max="25" width="12.6640625" bestFit="1" customWidth="1"/>
    <col min="26" max="27" width="16.6640625" bestFit="1" customWidth="1"/>
    <col min="28" max="28" width="12.6640625" bestFit="1" customWidth="1"/>
    <col min="29" max="30" width="16.6640625" bestFit="1" customWidth="1"/>
    <col min="31" max="31" width="12.6640625" bestFit="1" customWidth="1"/>
    <col min="32" max="33" width="16.6640625" bestFit="1" customWidth="1"/>
    <col min="34" max="34" width="12.6640625" bestFit="1" customWidth="1"/>
  </cols>
  <sheetData>
    <row r="1" spans="1:33" s="3" customFormat="1" ht="28.8" x14ac:dyDescent="0.3">
      <c r="A1" s="3" t="s">
        <v>28</v>
      </c>
      <c r="B1" s="3" t="s">
        <v>12</v>
      </c>
      <c r="C1" s="3" t="s">
        <v>13</v>
      </c>
      <c r="D1" s="3" t="s">
        <v>32</v>
      </c>
      <c r="E1" s="3" t="s">
        <v>33</v>
      </c>
      <c r="F1" s="3" t="s">
        <v>34</v>
      </c>
      <c r="G1" s="3" t="s">
        <v>29</v>
      </c>
      <c r="H1" s="3" t="s">
        <v>30</v>
      </c>
      <c r="I1" s="3" t="s">
        <v>31</v>
      </c>
      <c r="J1" s="3" t="s">
        <v>35</v>
      </c>
      <c r="K1" s="3" t="s">
        <v>36</v>
      </c>
      <c r="L1" s="3" t="s">
        <v>14</v>
      </c>
      <c r="M1" s="3" t="s">
        <v>37</v>
      </c>
      <c r="N1" s="3" t="s">
        <v>38</v>
      </c>
      <c r="O1" s="3" t="s">
        <v>15</v>
      </c>
      <c r="P1" s="3" t="s">
        <v>39</v>
      </c>
      <c r="Q1" s="3" t="s">
        <v>40</v>
      </c>
      <c r="R1" s="3" t="s">
        <v>16</v>
      </c>
      <c r="S1" s="3" t="s">
        <v>41</v>
      </c>
      <c r="T1" s="3" t="s">
        <v>42</v>
      </c>
      <c r="U1" s="3" t="s">
        <v>17</v>
      </c>
      <c r="V1" s="3" t="s">
        <v>43</v>
      </c>
      <c r="W1" s="3" t="s">
        <v>44</v>
      </c>
      <c r="X1" s="3" t="s">
        <v>18</v>
      </c>
      <c r="Y1" s="3" t="s">
        <v>45</v>
      </c>
      <c r="Z1" s="3" t="s">
        <v>46</v>
      </c>
      <c r="AA1" s="3" t="s">
        <v>19</v>
      </c>
      <c r="AB1" s="3" t="s">
        <v>47</v>
      </c>
      <c r="AC1" s="3" t="s">
        <v>48</v>
      </c>
      <c r="AD1" s="3" t="s">
        <v>20</v>
      </c>
      <c r="AE1" s="3" t="s">
        <v>49</v>
      </c>
      <c r="AF1" s="3" t="s">
        <v>50</v>
      </c>
      <c r="AG1" s="3" t="s">
        <v>21</v>
      </c>
    </row>
    <row r="2" spans="1:33" x14ac:dyDescent="0.3">
      <c r="A2">
        <f>'Results - Sort Teams'!A2</f>
        <v>1570</v>
      </c>
      <c r="B2" t="str">
        <f>VLOOKUP($A:$A,'Export Participants'!$A$1:$AG$80,2,FALSE)</f>
        <v>UNITED</v>
      </c>
      <c r="C2" t="str">
        <f>VLOOKUP($A:$A,'Export Participants'!$A$1:$AG$80,3,FALSE)</f>
        <v>Team</v>
      </c>
      <c r="D2" t="str">
        <f>VLOOKUP($A:$A,'Export Participants'!$A$1:$AG$80,4,FALSE)</f>
        <v>GARY HEROLD JR</v>
      </c>
      <c r="E2" t="str">
        <f>VLOOKUP($A:$A,'Export Participants'!$A$1:$AG$80,5,FALSE)</f>
        <v>330-341-9508</v>
      </c>
      <c r="F2" t="str">
        <f>VLOOKUP($A:$A,'Export Participants'!$A$1:$AG$80,6,FALSE)</f>
        <v>fgatorfan@yahoo.com</v>
      </c>
      <c r="G2" t="str">
        <f>VLOOKUP($A:$A,'Export Participants'!$A$1:$AG$80,7,FALSE)</f>
        <v>TRAVIS BAILEY</v>
      </c>
      <c r="H2" t="str">
        <f>VLOOKUP($A:$A,'Export Participants'!$A$1:$AG$80,8,FALSE)</f>
        <v>GOLDEN EAGLES</v>
      </c>
      <c r="I2" t="str">
        <f>VLOOKUP($A:$A,'Export Participants'!$A$1:$AG$80,9,FALSE)</f>
        <v>BLUE AND GOLD</v>
      </c>
      <c r="J2" t="str">
        <f>VLOOKUP($A:$A,'Export Participants'!$A$1:$AG$80,10,FALSE)</f>
        <v>ETHAN</v>
      </c>
      <c r="K2" t="str">
        <f>VLOOKUP($A:$A,'Export Participants'!$A$1:$AG$80,11,FALSE)</f>
        <v>HIVELY</v>
      </c>
      <c r="L2" t="str">
        <f>VLOOKUP($A:$A,'Export Participants'!$A$1:$AG$80,12,FALSE)</f>
        <v>12</v>
      </c>
      <c r="M2" t="str">
        <f>VLOOKUP($A:$A,'Export Participants'!$A$1:$AG$80,13,FALSE)</f>
        <v>MICHAEL</v>
      </c>
      <c r="N2" t="str">
        <f>VLOOKUP($A:$A,'Export Participants'!$A$1:$AG$80,14,FALSE)</f>
        <v>HOFFEE</v>
      </c>
      <c r="O2" t="str">
        <f>VLOOKUP($A:$A,'Export Participants'!$A$1:$AG$80,15,FALSE)</f>
        <v>12</v>
      </c>
      <c r="P2" t="str">
        <f>VLOOKUP($A:$A,'Export Participants'!$A$1:$AG$80,16,FALSE)</f>
        <v>PATRICK</v>
      </c>
      <c r="Q2" t="str">
        <f>VLOOKUP($A:$A,'Export Participants'!$A$1:$AG$80,17,FALSE)</f>
        <v>BRYAN</v>
      </c>
      <c r="R2" t="str">
        <f>VLOOKUP($A:$A,'Export Participants'!$A$1:$AG$80,18,FALSE)</f>
        <v>12</v>
      </c>
      <c r="S2" t="str">
        <f>VLOOKUP($A:$A,'Export Participants'!$A$1:$AG$80,19,FALSE)</f>
        <v>JOSH</v>
      </c>
      <c r="T2" t="str">
        <f>VLOOKUP($A:$A,'Export Participants'!$A$1:$AG$80,20,FALSE)</f>
        <v>HAWKINS</v>
      </c>
      <c r="U2" t="str">
        <f>VLOOKUP($A:$A,'Export Participants'!$A$1:$AG$80,21,FALSE)</f>
        <v>10</v>
      </c>
      <c r="V2" t="str">
        <f>VLOOKUP($A:$A,'Export Participants'!$A$1:$AG$80,22,FALSE)</f>
        <v>PRESTON</v>
      </c>
      <c r="W2" t="str">
        <f>VLOOKUP($A:$A,'Export Participants'!$A$1:$AG$80,23,FALSE)</f>
        <v>FURLONG</v>
      </c>
      <c r="X2" t="str">
        <f>VLOOKUP($A:$A,'Export Participants'!$A$1:$AG$80,24,FALSE)</f>
        <v>12</v>
      </c>
      <c r="Y2" t="str">
        <f>VLOOKUP($A:$A,'Export Participants'!$A$1:$AG$80,25,FALSE)</f>
        <v>LUKE</v>
      </c>
      <c r="Z2" t="str">
        <f>VLOOKUP($A:$A,'Export Participants'!$A$1:$AG$80,26,FALSE)</f>
        <v>HULL</v>
      </c>
      <c r="AA2" t="str">
        <f>VLOOKUP($A:$A,'Export Participants'!$A$1:$AG$80,27,FALSE)</f>
        <v>10</v>
      </c>
      <c r="AB2" t="str">
        <f>VLOOKUP($A:$A,'Export Participants'!$A$1:$AG$80,28,FALSE)</f>
        <v/>
      </c>
      <c r="AC2" t="str">
        <f>VLOOKUP($A:$A,'Export Participants'!$A$1:$AG$80,29,FALSE)</f>
        <v/>
      </c>
      <c r="AD2" t="str">
        <f>VLOOKUP($A:$A,'Export Participants'!$A$1:$AG$80,30,FALSE)</f>
        <v/>
      </c>
      <c r="AE2" t="str">
        <f>VLOOKUP($A:$A,'Export Participants'!$A$1:$AG$80,31,FALSE)</f>
        <v/>
      </c>
      <c r="AF2" t="str">
        <f>VLOOKUP($A:$A,'Export Participants'!$A$1:$AG$80,32,FALSE)</f>
        <v/>
      </c>
      <c r="AG2" t="str">
        <f>VLOOKUP($A:$A,'Export Participants'!$A$1:$AG$80,33,FALSE)</f>
        <v/>
      </c>
    </row>
    <row r="3" spans="1:33" x14ac:dyDescent="0.3">
      <c r="A3">
        <f>'Results - Sort Teams'!A3</f>
        <v>1472</v>
      </c>
      <c r="B3" t="str">
        <f>VLOOKUP($A:$A,'Export Participants'!$A$1:$AG$80,2,FALSE)</f>
        <v>SPRINGFIELD</v>
      </c>
      <c r="C3" t="str">
        <f>VLOOKUP($A:$A,'Export Participants'!$A$1:$AG$80,3,FALSE)</f>
        <v>Team</v>
      </c>
      <c r="D3" t="str">
        <f>VLOOKUP($A:$A,'Export Participants'!$A$1:$AG$80,4,FALSE)</f>
        <v>DANA FLOYD</v>
      </c>
      <c r="E3" t="str">
        <f>VLOOKUP($A:$A,'Export Participants'!$A$1:$AG$80,5,FALSE)</f>
        <v>330-524-1495</v>
      </c>
      <c r="F3" t="str">
        <f>VLOOKUP($A:$A,'Export Participants'!$A$1:$AG$80,6,FALSE)</f>
        <v>sp_floyd@springfieldspartans.org</v>
      </c>
      <c r="G3" t="str">
        <f>VLOOKUP($A:$A,'Export Participants'!$A$1:$AG$80,7,FALSE)</f>
        <v>MICHAEL KEYS</v>
      </c>
      <c r="H3" t="str">
        <f>VLOOKUP($A:$A,'Export Participants'!$A$1:$AG$80,8,FALSE)</f>
        <v>SPARTANS</v>
      </c>
      <c r="I3" t="str">
        <f>VLOOKUP($A:$A,'Export Participants'!$A$1:$AG$80,9,FALSE)</f>
        <v>RED AND GRAY</v>
      </c>
      <c r="J3" t="str">
        <f>VLOOKUP($A:$A,'Export Participants'!$A$1:$AG$80,10,FALSE)</f>
        <v>MICHAEL</v>
      </c>
      <c r="K3" t="str">
        <f>VLOOKUP($A:$A,'Export Participants'!$A$1:$AG$80,11,FALSE)</f>
        <v>KNOX</v>
      </c>
      <c r="L3" t="str">
        <f>VLOOKUP($A:$A,'Export Participants'!$A$1:$AG$80,12,FALSE)</f>
        <v>12</v>
      </c>
      <c r="M3" t="str">
        <f>VLOOKUP($A:$A,'Export Participants'!$A$1:$AG$80,13,FALSE)</f>
        <v>GEOFFREY</v>
      </c>
      <c r="N3" t="str">
        <f>VLOOKUP($A:$A,'Export Participants'!$A$1:$AG$80,14,FALSE)</f>
        <v>BUCKSAR</v>
      </c>
      <c r="O3" t="str">
        <f>VLOOKUP($A:$A,'Export Participants'!$A$1:$AG$80,15,FALSE)</f>
        <v>12</v>
      </c>
      <c r="P3" t="str">
        <f>VLOOKUP($A:$A,'Export Participants'!$A$1:$AG$80,16,FALSE)</f>
        <v>IAN</v>
      </c>
      <c r="Q3" t="str">
        <f>VLOOKUP($A:$A,'Export Participants'!$A$1:$AG$80,17,FALSE)</f>
        <v>HARTMAN</v>
      </c>
      <c r="R3" t="str">
        <f>VLOOKUP($A:$A,'Export Participants'!$A$1:$AG$80,18,FALSE)</f>
        <v>12</v>
      </c>
      <c r="S3" t="str">
        <f>VLOOKUP($A:$A,'Export Participants'!$A$1:$AG$80,19,FALSE)</f>
        <v>RYLAN</v>
      </c>
      <c r="T3" t="str">
        <f>VLOOKUP($A:$A,'Export Participants'!$A$1:$AG$80,20,FALSE)</f>
        <v>SLUSSER</v>
      </c>
      <c r="U3" t="str">
        <f>VLOOKUP($A:$A,'Export Participants'!$A$1:$AG$80,21,FALSE)</f>
        <v>9</v>
      </c>
      <c r="V3" t="str">
        <f>VLOOKUP($A:$A,'Export Participants'!$A$1:$AG$80,22,FALSE)</f>
        <v>WYATT</v>
      </c>
      <c r="W3" t="str">
        <f>VLOOKUP($A:$A,'Export Participants'!$A$1:$AG$80,23,FALSE)</f>
        <v>KEYS</v>
      </c>
      <c r="X3" t="str">
        <f>VLOOKUP($A:$A,'Export Participants'!$A$1:$AG$80,24,FALSE)</f>
        <v>12</v>
      </c>
      <c r="Y3" t="str">
        <f>VLOOKUP($A:$A,'Export Participants'!$A$1:$AG$80,25,FALSE)</f>
        <v>MICHAEL</v>
      </c>
      <c r="Z3" t="str">
        <f>VLOOKUP($A:$A,'Export Participants'!$A$1:$AG$80,26,FALSE)</f>
        <v>KIM</v>
      </c>
      <c r="AA3" t="str">
        <f>VLOOKUP($A:$A,'Export Participants'!$A$1:$AG$80,27,FALSE)</f>
        <v>12</v>
      </c>
      <c r="AB3" t="str">
        <f>VLOOKUP($A:$A,'Export Participants'!$A$1:$AG$80,28,FALSE)</f>
        <v/>
      </c>
      <c r="AC3" t="str">
        <f>VLOOKUP($A:$A,'Export Participants'!$A$1:$AG$80,29,FALSE)</f>
        <v/>
      </c>
      <c r="AD3" t="str">
        <f>VLOOKUP($A:$A,'Export Participants'!$A$1:$AG$80,30,FALSE)</f>
        <v/>
      </c>
      <c r="AE3" t="str">
        <f>VLOOKUP($A:$A,'Export Participants'!$A$1:$AG$80,31,FALSE)</f>
        <v/>
      </c>
      <c r="AF3" t="str">
        <f>VLOOKUP($A:$A,'Export Participants'!$A$1:$AG$80,32,FALSE)</f>
        <v/>
      </c>
      <c r="AG3" t="str">
        <f>VLOOKUP($A:$A,'Export Participants'!$A$1:$AG$80,33,FALSE)</f>
        <v/>
      </c>
    </row>
    <row r="4" spans="1:33" x14ac:dyDescent="0.3">
      <c r="A4">
        <f>'Results - Sort Teams'!A4</f>
        <v>1328</v>
      </c>
      <c r="B4" t="str">
        <f>VLOOKUP($A:$A,'Export Participants'!$A$1:$AG$80,2,FALSE)</f>
        <v>ROOTSTOWN</v>
      </c>
      <c r="C4" t="str">
        <f>VLOOKUP($A:$A,'Export Participants'!$A$1:$AG$80,3,FALSE)</f>
        <v>Team</v>
      </c>
      <c r="D4" t="str">
        <f>VLOOKUP($A:$A,'Export Participants'!$A$1:$AG$80,4,FALSE)</f>
        <v>THOMAS BUTCHER</v>
      </c>
      <c r="E4" t="str">
        <f>VLOOKUP($A:$A,'Export Participants'!$A$1:$AG$80,5,FALSE)</f>
        <v>330 310-6923</v>
      </c>
      <c r="F4" t="str">
        <f>VLOOKUP($A:$A,'Export Participants'!$A$1:$AG$80,6,FALSE)</f>
        <v>abutcher602@gmail.com</v>
      </c>
      <c r="G4" t="str">
        <f>VLOOKUP($A:$A,'Export Participants'!$A$1:$AG$80,7,FALSE)</f>
        <v>BRIAN BOVEINGTON</v>
      </c>
      <c r="H4" t="str">
        <f>VLOOKUP($A:$A,'Export Participants'!$A$1:$AG$80,8,FALSE)</f>
        <v>ROVERS</v>
      </c>
      <c r="I4" t="str">
        <f>VLOOKUP($A:$A,'Export Participants'!$A$1:$AG$80,9,FALSE)</f>
        <v>NAVY BLUE AND WHITE</v>
      </c>
      <c r="J4" t="str">
        <f>VLOOKUP($A:$A,'Export Participants'!$A$1:$AG$80,10,FALSE)</f>
        <v>SEAN</v>
      </c>
      <c r="K4" t="str">
        <f>VLOOKUP($A:$A,'Export Participants'!$A$1:$AG$80,11,FALSE)</f>
        <v>BOVEINGTON</v>
      </c>
      <c r="L4" t="str">
        <f>VLOOKUP($A:$A,'Export Participants'!$A$1:$AG$80,12,FALSE)</f>
        <v>11</v>
      </c>
      <c r="M4" t="str">
        <f>VLOOKUP($A:$A,'Export Participants'!$A$1:$AG$80,13,FALSE)</f>
        <v>CALEB</v>
      </c>
      <c r="N4" t="str">
        <f>VLOOKUP($A:$A,'Export Participants'!$A$1:$AG$80,14,FALSE)</f>
        <v>STEVENS</v>
      </c>
      <c r="O4" t="str">
        <f>VLOOKUP($A:$A,'Export Participants'!$A$1:$AG$80,15,FALSE)</f>
        <v>10</v>
      </c>
      <c r="P4" t="str">
        <f>VLOOKUP($A:$A,'Export Participants'!$A$1:$AG$80,16,FALSE)</f>
        <v>ANTHONY</v>
      </c>
      <c r="Q4" t="str">
        <f>VLOOKUP($A:$A,'Export Participants'!$A$1:$AG$80,17,FALSE)</f>
        <v>CAMBARERI</v>
      </c>
      <c r="R4" t="str">
        <f>VLOOKUP($A:$A,'Export Participants'!$A$1:$AG$80,18,FALSE)</f>
        <v>11</v>
      </c>
      <c r="S4" t="str">
        <f>VLOOKUP($A:$A,'Export Participants'!$A$1:$AG$80,19,FALSE)</f>
        <v>NICK</v>
      </c>
      <c r="T4" t="str">
        <f>VLOOKUP($A:$A,'Export Participants'!$A$1:$AG$80,20,FALSE)</f>
        <v>MOOREHEAD</v>
      </c>
      <c r="U4" t="str">
        <f>VLOOKUP($A:$A,'Export Participants'!$A$1:$AG$80,21,FALSE)</f>
        <v>11</v>
      </c>
      <c r="V4" t="str">
        <f>VLOOKUP($A:$A,'Export Participants'!$A$1:$AG$80,22,FALSE)</f>
        <v>JUSTIN</v>
      </c>
      <c r="W4" t="str">
        <f>VLOOKUP($A:$A,'Export Participants'!$A$1:$AG$80,23,FALSE)</f>
        <v>MILLER</v>
      </c>
      <c r="X4" t="str">
        <f>VLOOKUP($A:$A,'Export Participants'!$A$1:$AG$80,24,FALSE)</f>
        <v>11</v>
      </c>
      <c r="Y4" t="str">
        <f>VLOOKUP($A:$A,'Export Participants'!$A$1:$AG$80,25,FALSE)</f>
        <v>ELIJAH</v>
      </c>
      <c r="Z4" t="str">
        <f>VLOOKUP($A:$A,'Export Participants'!$A$1:$AG$80,26,FALSE)</f>
        <v>BIRCH</v>
      </c>
      <c r="AA4" t="str">
        <f>VLOOKUP($A:$A,'Export Participants'!$A$1:$AG$80,27,FALSE)</f>
        <v>11</v>
      </c>
      <c r="AB4" t="str">
        <f>VLOOKUP($A:$A,'Export Participants'!$A$1:$AG$80,28,FALSE)</f>
        <v>BEN</v>
      </c>
      <c r="AC4" t="str">
        <f>VLOOKUP($A:$A,'Export Participants'!$A$1:$AG$80,29,FALSE)</f>
        <v>KLINE</v>
      </c>
      <c r="AD4" t="str">
        <f>VLOOKUP($A:$A,'Export Participants'!$A$1:$AG$80,30,FALSE)</f>
        <v>11</v>
      </c>
      <c r="AE4" t="str">
        <f>VLOOKUP($A:$A,'Export Participants'!$A$1:$AG$80,31,FALSE)</f>
        <v/>
      </c>
      <c r="AF4" t="str">
        <f>VLOOKUP($A:$A,'Export Participants'!$A$1:$AG$80,32,FALSE)</f>
        <v/>
      </c>
      <c r="AG4" t="str">
        <f>VLOOKUP($A:$A,'Export Participants'!$A$1:$AG$80,33,FALSE)</f>
        <v/>
      </c>
    </row>
    <row r="5" spans="1:33" x14ac:dyDescent="0.3">
      <c r="A5">
        <f>'Results - Sort Teams'!A5</f>
        <v>1548</v>
      </c>
      <c r="B5" t="str">
        <f>VLOOKUP($A:$A,'Export Participants'!$A$1:$AG$80,2,FALSE)</f>
        <v>TRIWAY</v>
      </c>
      <c r="C5" t="str">
        <f>VLOOKUP($A:$A,'Export Participants'!$A$1:$AG$80,3,FALSE)</f>
        <v>Team</v>
      </c>
      <c r="D5" t="str">
        <f>VLOOKUP($A:$A,'Export Participants'!$A$1:$AG$80,4,FALSE)</f>
        <v>VINCE YODER</v>
      </c>
      <c r="E5" t="str">
        <f>VLOOKUP($A:$A,'Export Participants'!$A$1:$AG$80,5,FALSE)</f>
        <v>330-465-7809</v>
      </c>
      <c r="F5" t="str">
        <f>VLOOKUP($A:$A,'Export Participants'!$A$1:$AG$80,6,FALSE)</f>
        <v>vwybowl@yahoo.com</v>
      </c>
      <c r="G5" t="str">
        <f>VLOOKUP($A:$A,'Export Participants'!$A$1:$AG$80,7,FALSE)</f>
        <v>CORBY ANDERSON</v>
      </c>
      <c r="H5" t="str">
        <f>VLOOKUP($A:$A,'Export Participants'!$A$1:$AG$80,8,FALSE)</f>
        <v>TITANS</v>
      </c>
      <c r="I5" t="str">
        <f>VLOOKUP($A:$A,'Export Participants'!$A$1:$AG$80,9,FALSE)</f>
        <v>PURPLE, GRAY AND WHITE</v>
      </c>
      <c r="J5" t="str">
        <f>VLOOKUP($A:$A,'Export Participants'!$A$1:$AG$80,10,FALSE)</f>
        <v>OWEN</v>
      </c>
      <c r="K5" t="str">
        <f>VLOOKUP($A:$A,'Export Participants'!$A$1:$AG$80,11,FALSE)</f>
        <v>FIESLER</v>
      </c>
      <c r="L5" t="str">
        <f>VLOOKUP($A:$A,'Export Participants'!$A$1:$AG$80,12,FALSE)</f>
        <v>12</v>
      </c>
      <c r="M5" t="str">
        <f>VLOOKUP($A:$A,'Export Participants'!$A$1:$AG$80,13,FALSE)</f>
        <v>ZACH</v>
      </c>
      <c r="N5" t="str">
        <f>VLOOKUP($A:$A,'Export Participants'!$A$1:$AG$80,14,FALSE)</f>
        <v>GEORGE</v>
      </c>
      <c r="O5" t="str">
        <f>VLOOKUP($A:$A,'Export Participants'!$A$1:$AG$80,15,FALSE)</f>
        <v>11</v>
      </c>
      <c r="P5" t="str">
        <f>VLOOKUP($A:$A,'Export Participants'!$A$1:$AG$80,16,FALSE)</f>
        <v>JACOB</v>
      </c>
      <c r="Q5" t="str">
        <f>VLOOKUP($A:$A,'Export Participants'!$A$1:$AG$80,17,FALSE)</f>
        <v>YODER</v>
      </c>
      <c r="R5" t="str">
        <f>VLOOKUP($A:$A,'Export Participants'!$A$1:$AG$80,18,FALSE)</f>
        <v>12</v>
      </c>
      <c r="S5" t="str">
        <f>VLOOKUP($A:$A,'Export Participants'!$A$1:$AG$80,19,FALSE)</f>
        <v>MAXTON</v>
      </c>
      <c r="T5" t="str">
        <f>VLOOKUP($A:$A,'Export Participants'!$A$1:$AG$80,20,FALSE)</f>
        <v>FIESLER</v>
      </c>
      <c r="U5" t="str">
        <f>VLOOKUP($A:$A,'Export Participants'!$A$1:$AG$80,21,FALSE)</f>
        <v>12</v>
      </c>
      <c r="V5" t="str">
        <f>VLOOKUP($A:$A,'Export Participants'!$A$1:$AG$80,22,FALSE)</f>
        <v>AERON</v>
      </c>
      <c r="W5" t="str">
        <f>VLOOKUP($A:$A,'Export Participants'!$A$1:$AG$80,23,FALSE)</f>
        <v>MESHEW</v>
      </c>
      <c r="X5" t="str">
        <f>VLOOKUP($A:$A,'Export Participants'!$A$1:$AG$80,24,FALSE)</f>
        <v>12</v>
      </c>
      <c r="Y5" t="str">
        <f>VLOOKUP($A:$A,'Export Participants'!$A$1:$AG$80,25,FALSE)</f>
        <v>JONATHON</v>
      </c>
      <c r="Z5" t="str">
        <f>VLOOKUP($A:$A,'Export Participants'!$A$1:$AG$80,26,FALSE)</f>
        <v>EIKLEBERRY</v>
      </c>
      <c r="AA5" t="str">
        <f>VLOOKUP($A:$A,'Export Participants'!$A$1:$AG$80,27,FALSE)</f>
        <v>10</v>
      </c>
      <c r="AB5" t="str">
        <f>VLOOKUP($A:$A,'Export Participants'!$A$1:$AG$80,28,FALSE)</f>
        <v>LUKE</v>
      </c>
      <c r="AC5" t="str">
        <f>VLOOKUP($A:$A,'Export Participants'!$A$1:$AG$80,29,FALSE)</f>
        <v>CAREY</v>
      </c>
      <c r="AD5" t="str">
        <f>VLOOKUP($A:$A,'Export Participants'!$A$1:$AG$80,30,FALSE)</f>
        <v>9</v>
      </c>
      <c r="AE5" t="str">
        <f>VLOOKUP($A:$A,'Export Participants'!$A$1:$AG$80,31,FALSE)</f>
        <v/>
      </c>
      <c r="AF5" t="str">
        <f>VLOOKUP($A:$A,'Export Participants'!$A$1:$AG$80,32,FALSE)</f>
        <v/>
      </c>
      <c r="AG5" t="str">
        <f>VLOOKUP($A:$A,'Export Participants'!$A$1:$AG$80,33,FALSE)</f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"/>
  <sheetViews>
    <sheetView workbookViewId="0">
      <selection activeCell="A2" sqref="A2"/>
    </sheetView>
  </sheetViews>
  <sheetFormatPr defaultRowHeight="14.4" x14ac:dyDescent="0.3"/>
  <cols>
    <col min="3" max="3" width="20.33203125" bestFit="1" customWidth="1"/>
    <col min="9" max="9" width="11" bestFit="1" customWidth="1"/>
    <col min="10" max="10" width="10.6640625" bestFit="1" customWidth="1"/>
    <col min="11" max="11" width="6.6640625" bestFit="1" customWidth="1"/>
  </cols>
  <sheetData>
    <row r="1" spans="1:12" ht="28.8" x14ac:dyDescent="0.3">
      <c r="A1" t="s">
        <v>78</v>
      </c>
      <c r="D1" s="3" t="s">
        <v>32</v>
      </c>
      <c r="E1" s="3" t="s">
        <v>33</v>
      </c>
      <c r="F1" s="3" t="s">
        <v>34</v>
      </c>
      <c r="G1" s="3" t="s">
        <v>29</v>
      </c>
      <c r="H1" s="3" t="s">
        <v>30</v>
      </c>
      <c r="I1" s="3" t="s">
        <v>31</v>
      </c>
      <c r="J1" t="s">
        <v>51</v>
      </c>
      <c r="K1" t="s">
        <v>52</v>
      </c>
      <c r="L1" t="s">
        <v>1</v>
      </c>
    </row>
    <row r="2" spans="1:12" x14ac:dyDescent="0.3">
      <c r="A2">
        <v>1</v>
      </c>
      <c r="B2">
        <f>VLOOKUP($A:$A,'Results - Sort All Bowlers'!$S$1:$AD$2396,2,FALSE)</f>
        <v>1281</v>
      </c>
      <c r="C2" t="str">
        <f>VLOOKUP($A:$A,'Results - Sort All Bowlers'!$S$1:$AD$2396,3,FALSE)</f>
        <v>RAVENNA</v>
      </c>
      <c r="D2" t="str">
        <f>VLOOKUP($A:$A,'Results - Sort All Bowlers'!$S$1:$AD$2396,4,FALSE)</f>
        <v>KELLY CHAMP</v>
      </c>
      <c r="E2" t="str">
        <f>VLOOKUP($A:$A,'Results - Sort All Bowlers'!$S$1:$AD$2396,5,FALSE)</f>
        <v>330-281-8898</v>
      </c>
      <c r="F2" t="str">
        <f>VLOOKUP($A:$A,'Results - Sort All Bowlers'!$S$1:$AD$2396,6,FALSE)</f>
        <v>kelly.champ@ravennaschools.us</v>
      </c>
      <c r="G2" t="str">
        <f>VLOOKUP($A:$A,'Results - Sort All Bowlers'!$S$1:$AD$2396,7,FALSE)</f>
        <v>DJ MADDEN</v>
      </c>
      <c r="H2" t="str">
        <f>VLOOKUP($A:$A,'Results - Sort All Bowlers'!$S$1:$AD$2396,8,FALSE)</f>
        <v>RAVENS</v>
      </c>
      <c r="I2" t="str">
        <f>VLOOKUP($A:$A,'Results - Sort All Bowlers'!$S$1:$AD$2396,9,FALSE)</f>
        <v>ROYAL BLUE, RED AND WHITE</v>
      </c>
      <c r="J2" t="str">
        <f>VLOOKUP($A:$A,'Results - Sort All Bowlers'!$S$1:$AD$2396,10,FALSE)</f>
        <v>JACOB</v>
      </c>
      <c r="K2" t="str">
        <f>VLOOKUP($A:$A,'Results - Sort All Bowlers'!$S$1:$AD$2396,11,FALSE)</f>
        <v>STEFANSIC</v>
      </c>
      <c r="L2" t="str">
        <f>VLOOKUP($A:$A,'Results - Sort All Bowlers'!$S$1:$AD$2396,12,FALSE)</f>
        <v>11</v>
      </c>
    </row>
    <row r="3" spans="1:12" x14ac:dyDescent="0.3">
      <c r="A3">
        <v>2</v>
      </c>
      <c r="B3">
        <f>VLOOKUP($A:$A,'Results - Sort All Bowlers'!$S$1:$AD$2396,2,FALSE)</f>
        <v>630</v>
      </c>
      <c r="C3" t="str">
        <f>VLOOKUP($A:$A,'Results - Sort All Bowlers'!$S$1:$AD$2396,3,FALSE)</f>
        <v>GARFIELD</v>
      </c>
      <c r="D3" t="str">
        <f>VLOOKUP($A:$A,'Results - Sort All Bowlers'!$S$1:$AD$2396,4,FALSE)</f>
        <v>HOWARD MOORE</v>
      </c>
      <c r="E3" t="str">
        <f>VLOOKUP($A:$A,'Results - Sort All Bowlers'!$S$1:$AD$2396,5,FALSE)</f>
        <v>440-935-0977</v>
      </c>
      <c r="F3" t="str">
        <f>VLOOKUP($A:$A,'Results - Sort All Bowlers'!$S$1:$AD$2396,6,FALSE)</f>
        <v>hambone5555@yahoo.com</v>
      </c>
      <c r="G3" t="str">
        <f>VLOOKUP($A:$A,'Results - Sort All Bowlers'!$S$1:$AD$2396,7,FALSE)</f>
        <v>JOE BRIGHAM</v>
      </c>
      <c r="H3" t="str">
        <f>VLOOKUP($A:$A,'Results - Sort All Bowlers'!$S$1:$AD$2396,8,FALSE)</f>
        <v>G-MEN</v>
      </c>
      <c r="I3" t="str">
        <f>VLOOKUP($A:$A,'Results - Sort All Bowlers'!$S$1:$AD$2396,9,FALSE)</f>
        <v>BLACK AND GOLD</v>
      </c>
      <c r="J3" t="str">
        <f>VLOOKUP($A:$A,'Results - Sort All Bowlers'!$S$1:$AD$2396,10,FALSE)</f>
        <v>DANIEL</v>
      </c>
      <c r="K3" t="str">
        <f>VLOOKUP($A:$A,'Results - Sort All Bowlers'!$S$1:$AD$2396,11,FALSE)</f>
        <v>MCIE</v>
      </c>
      <c r="L3" t="str">
        <f>VLOOKUP($A:$A,'Results - Sort All Bowlers'!$S$1:$AD$2396,12,FALSE)</f>
        <v>11</v>
      </c>
    </row>
    <row r="4" spans="1:12" x14ac:dyDescent="0.3">
      <c r="A4">
        <v>3</v>
      </c>
      <c r="B4">
        <f>VLOOKUP($A:$A,'Results - Sort All Bowlers'!$S$1:$AD$2396,2,FALSE)</f>
        <v>1560</v>
      </c>
      <c r="C4" t="str">
        <f>VLOOKUP($A:$A,'Results - Sort All Bowlers'!$S$1:$AD$2396,3,FALSE)</f>
        <v>TUSLAW</v>
      </c>
      <c r="D4" t="str">
        <f>VLOOKUP($A:$A,'Results - Sort All Bowlers'!$S$1:$AD$2396,4,FALSE)</f>
        <v>DAVID BURKETT</v>
      </c>
      <c r="E4" t="str">
        <f>VLOOKUP($A:$A,'Results - Sort All Bowlers'!$S$1:$AD$2396,5,FALSE)</f>
        <v>330-265-7310</v>
      </c>
      <c r="F4" t="str">
        <f>VLOOKUP($A:$A,'Results - Sort All Bowlers'!$S$1:$AD$2396,6,FALSE)</f>
        <v>dburkett@tuslawschools.org</v>
      </c>
      <c r="G4" t="str">
        <f>VLOOKUP($A:$A,'Results - Sort All Bowlers'!$S$1:$AD$2396,7,FALSE)</f>
        <v/>
      </c>
      <c r="H4" t="str">
        <f>VLOOKUP($A:$A,'Results - Sort All Bowlers'!$S$1:$AD$2396,8,FALSE)</f>
        <v>MUSTANGS</v>
      </c>
      <c r="I4" t="str">
        <f>VLOOKUP($A:$A,'Results - Sort All Bowlers'!$S$1:$AD$2396,9,FALSE)</f>
        <v>BLUE AND WHITE</v>
      </c>
      <c r="J4" t="str">
        <f>VLOOKUP($A:$A,'Results - Sort All Bowlers'!$S$1:$AD$2396,10,FALSE)</f>
        <v>CAMERON</v>
      </c>
      <c r="K4" t="str">
        <f>VLOOKUP($A:$A,'Results - Sort All Bowlers'!$S$1:$AD$2396,11,FALSE)</f>
        <v>KILGORE</v>
      </c>
      <c r="L4" t="str">
        <f>VLOOKUP($A:$A,'Results - Sort All Bowlers'!$S$1:$AD$2396,12,FALSE)</f>
        <v>12</v>
      </c>
    </row>
    <row r="5" spans="1:12" x14ac:dyDescent="0.3">
      <c r="A5">
        <v>4</v>
      </c>
      <c r="B5">
        <f>VLOOKUP($A:$A,'Results - Sort All Bowlers'!$S$1:$AD$2396,2,FALSE)</f>
        <v>584</v>
      </c>
      <c r="C5" t="str">
        <f>VLOOKUP($A:$A,'Results - Sort All Bowlers'!$S$1:$AD$2396,3,FALSE)</f>
        <v>FIELD</v>
      </c>
      <c r="D5" t="str">
        <f>VLOOKUP($A:$A,'Results - Sort All Bowlers'!$S$1:$AD$2396,4,FALSE)</f>
        <v>SCOTT  BOWER</v>
      </c>
      <c r="E5" t="str">
        <f>VLOOKUP($A:$A,'Results - Sort All Bowlers'!$S$1:$AD$2396,5,FALSE)</f>
        <v>216-925-2143</v>
      </c>
      <c r="F5" t="str">
        <f>VLOOKUP($A:$A,'Results - Sort All Bowlers'!$S$1:$AD$2396,6,FALSE)</f>
        <v>scott.bower@fieldlocalschools.org</v>
      </c>
      <c r="G5" t="str">
        <f>VLOOKUP($A:$A,'Results - Sort All Bowlers'!$S$1:$AD$2396,7,FALSE)</f>
        <v/>
      </c>
      <c r="H5" t="str">
        <f>VLOOKUP($A:$A,'Results - Sort All Bowlers'!$S$1:$AD$2396,8,FALSE)</f>
        <v>FALCONS</v>
      </c>
      <c r="I5" t="str">
        <f>VLOOKUP($A:$A,'Results - Sort All Bowlers'!$S$1:$AD$2396,9,FALSE)</f>
        <v>RED AND WHITE</v>
      </c>
      <c r="J5" t="str">
        <f>VLOOKUP($A:$A,'Results - Sort All Bowlers'!$S$1:$AD$2396,10,FALSE)</f>
        <v>JOEY</v>
      </c>
      <c r="K5" t="str">
        <f>VLOOKUP($A:$A,'Results - Sort All Bowlers'!$S$1:$AD$2396,11,FALSE)</f>
        <v>DILWORTH</v>
      </c>
      <c r="L5" t="str">
        <f>VLOOKUP($A:$A,'Results - Sort All Bowlers'!$S$1:$AD$2396,12,FALSE)</f>
        <v>10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49"/>
  <sheetViews>
    <sheetView workbookViewId="0">
      <selection activeCell="AG1" sqref="AG1:AH1"/>
    </sheetView>
  </sheetViews>
  <sheetFormatPr defaultRowHeight="14.4" x14ac:dyDescent="0.3"/>
  <cols>
    <col min="1" max="1" width="8.6640625" bestFit="1" customWidth="1"/>
    <col min="2" max="2" width="24.6640625" bestFit="1" customWidth="1"/>
    <col min="4" max="4" width="21.33203125" bestFit="1" customWidth="1"/>
    <col min="5" max="5" width="12.33203125" bestFit="1" customWidth="1"/>
    <col min="6" max="6" width="28.6640625" bestFit="1" customWidth="1"/>
    <col min="7" max="7" width="12.33203125" bestFit="1" customWidth="1"/>
    <col min="8" max="8" width="19.44140625" bestFit="1" customWidth="1"/>
    <col min="9" max="9" width="18.6640625" bestFit="1" customWidth="1"/>
    <col min="10" max="10" width="10.6640625" bestFit="1" customWidth="1"/>
    <col min="11" max="11" width="11.44140625" bestFit="1" customWidth="1"/>
    <col min="12" max="12" width="7" bestFit="1" customWidth="1"/>
    <col min="13" max="13" width="10.33203125" bestFit="1" customWidth="1"/>
    <col min="14" max="14" width="10.6640625" bestFit="1" customWidth="1"/>
    <col min="15" max="15" width="7" bestFit="1" customWidth="1"/>
    <col min="16" max="16" width="10.88671875" bestFit="1" customWidth="1"/>
    <col min="17" max="17" width="10.44140625" bestFit="1" customWidth="1"/>
    <col min="18" max="18" width="7.44140625" bestFit="1" customWidth="1"/>
    <col min="19" max="19" width="10.33203125" bestFit="1" customWidth="1"/>
    <col min="20" max="20" width="10.88671875" bestFit="1" customWidth="1"/>
    <col min="21" max="21" width="7.44140625" bestFit="1" customWidth="1"/>
    <col min="22" max="22" width="12.5546875" bestFit="1" customWidth="1"/>
    <col min="23" max="23" width="12.33203125" bestFit="1" customWidth="1"/>
    <col min="24" max="24" width="7.44140625" bestFit="1" customWidth="1"/>
    <col min="25" max="25" width="9.6640625" bestFit="1" customWidth="1"/>
    <col min="26" max="26" width="11.44140625" bestFit="1" customWidth="1"/>
    <col min="27" max="27" width="7.44140625" bestFit="1" customWidth="1"/>
    <col min="28" max="28" width="9.6640625" bestFit="1" customWidth="1"/>
    <col min="29" max="29" width="11.33203125" bestFit="1" customWidth="1"/>
    <col min="30" max="30" width="7.44140625" bestFit="1" customWidth="1"/>
    <col min="31" max="31" width="10" bestFit="1" customWidth="1"/>
    <col min="32" max="32" width="12.33203125" bestFit="1" customWidth="1"/>
    <col min="33" max="33" width="7.44140625" bestFit="1" customWidth="1"/>
  </cols>
  <sheetData>
    <row r="1" spans="1:33" s="3" customFormat="1" ht="43.2" x14ac:dyDescent="0.3">
      <c r="A1" s="3" t="s">
        <v>28</v>
      </c>
      <c r="B1" s="3" t="s">
        <v>12</v>
      </c>
      <c r="C1" s="3" t="s">
        <v>13</v>
      </c>
      <c r="D1" s="3" t="s">
        <v>32</v>
      </c>
      <c r="E1" s="3" t="s">
        <v>33</v>
      </c>
      <c r="F1" s="3" t="s">
        <v>34</v>
      </c>
      <c r="G1" s="3" t="s">
        <v>55</v>
      </c>
      <c r="H1" s="3" t="s">
        <v>30</v>
      </c>
      <c r="I1" s="3" t="s">
        <v>31</v>
      </c>
      <c r="J1" s="3" t="s">
        <v>35</v>
      </c>
      <c r="K1" s="3" t="s">
        <v>36</v>
      </c>
      <c r="L1" s="3" t="s">
        <v>14</v>
      </c>
      <c r="M1" s="3" t="s">
        <v>37</v>
      </c>
      <c r="N1" s="3" t="s">
        <v>38</v>
      </c>
      <c r="O1" s="3" t="s">
        <v>15</v>
      </c>
      <c r="P1" s="3" t="s">
        <v>39</v>
      </c>
      <c r="Q1" s="3" t="s">
        <v>40</v>
      </c>
      <c r="R1" s="3" t="s">
        <v>16</v>
      </c>
      <c r="S1" s="3" t="s">
        <v>41</v>
      </c>
      <c r="T1" s="3" t="s">
        <v>42</v>
      </c>
      <c r="U1" s="3" t="s">
        <v>17</v>
      </c>
      <c r="V1" s="3" t="s">
        <v>43</v>
      </c>
      <c r="W1" s="3" t="s">
        <v>44</v>
      </c>
      <c r="X1" s="3" t="s">
        <v>18</v>
      </c>
      <c r="Y1" s="3" t="s">
        <v>45</v>
      </c>
      <c r="Z1" s="3" t="s">
        <v>46</v>
      </c>
      <c r="AA1" s="3" t="s">
        <v>19</v>
      </c>
      <c r="AB1" s="3" t="s">
        <v>47</v>
      </c>
      <c r="AC1" s="3" t="s">
        <v>48</v>
      </c>
      <c r="AD1" s="3" t="s">
        <v>20</v>
      </c>
      <c r="AE1" s="3" t="s">
        <v>49</v>
      </c>
      <c r="AF1" s="3" t="s">
        <v>50</v>
      </c>
    </row>
    <row r="2" spans="1:33" x14ac:dyDescent="0.3">
      <c r="A2">
        <f>'Enter Scores'!A7</f>
        <v>274</v>
      </c>
      <c r="B2" t="str">
        <f>'Enter Scores'!A4</f>
        <v>BUCHTEL</v>
      </c>
      <c r="C2" t="str">
        <f>'Enter Scores'!$C$19</f>
        <v>Team</v>
      </c>
      <c r="D2" t="str">
        <f>'Enter Scores'!B5</f>
        <v>ANNETTE ECONOMUS</v>
      </c>
      <c r="E2" t="str">
        <f>'Enter Scores'!A19</f>
        <v>216-408-2023</v>
      </c>
      <c r="F2" t="str">
        <f>'Enter Scores'!B19</f>
        <v>aeconomu@apslearns.org</v>
      </c>
      <c r="G2" t="str">
        <f>'Enter Scores'!B6</f>
        <v/>
      </c>
      <c r="H2" t="str">
        <f>'Enter Scores'!A20</f>
        <v>GRIFFINS</v>
      </c>
      <c r="I2" t="str">
        <f>'Enter Scores'!B20</f>
        <v>BLACK, WHITE AND RED OR SILVER</v>
      </c>
      <c r="J2" t="str">
        <f>'Enter Scores'!B8</f>
        <v>JERRELL</v>
      </c>
      <c r="K2" t="str">
        <f>'Enter Scores'!C8</f>
        <v>JAMES</v>
      </c>
      <c r="L2" t="str">
        <f>'Enter Scores'!D8</f>
        <v>10</v>
      </c>
      <c r="M2" t="str">
        <f>'Enter Scores'!B9</f>
        <v>JAYLEN</v>
      </c>
      <c r="N2" t="str">
        <f>'Enter Scores'!C9</f>
        <v>INGRAM</v>
      </c>
      <c r="O2" t="str">
        <f>'Enter Scores'!D9</f>
        <v>10</v>
      </c>
      <c r="P2" t="str">
        <f>'Enter Scores'!B10</f>
        <v>QI'ZIAH</v>
      </c>
      <c r="Q2" t="str">
        <f>'Enter Scores'!C10</f>
        <v>MARKS</v>
      </c>
      <c r="R2" t="str">
        <f>'Enter Scores'!D10</f>
        <v>10</v>
      </c>
      <c r="S2" t="str">
        <f>'Enter Scores'!B11</f>
        <v>ANTONIO</v>
      </c>
      <c r="T2" t="str">
        <f>'Enter Scores'!C11</f>
        <v>JACKSON</v>
      </c>
      <c r="U2" t="str">
        <f>'Enter Scores'!D11</f>
        <v>12</v>
      </c>
      <c r="V2" t="str">
        <f>'Enter Scores'!B12</f>
        <v>QI'MARREON</v>
      </c>
      <c r="W2" t="str">
        <f>'Enter Scores'!C12</f>
        <v>MARKS</v>
      </c>
      <c r="X2" t="str">
        <f>'Enter Scores'!D12</f>
        <v>12</v>
      </c>
      <c r="Y2" t="str">
        <f>'Enter Scores'!B13</f>
        <v>TAROINE</v>
      </c>
      <c r="Z2" t="str">
        <f>'Enter Scores'!C13</f>
        <v>BARTON</v>
      </c>
      <c r="AA2" t="str">
        <f>'Enter Scores'!D13</f>
        <v>12</v>
      </c>
      <c r="AB2" t="str">
        <f>'Enter Scores'!B14</f>
        <v/>
      </c>
      <c r="AC2" t="str">
        <f>'Enter Scores'!C14</f>
        <v/>
      </c>
      <c r="AD2" t="str">
        <f>'Enter Scores'!D14</f>
        <v/>
      </c>
      <c r="AE2" t="str">
        <f>'Enter Scores'!B15</f>
        <v/>
      </c>
      <c r="AF2" t="str">
        <f>'Enter Scores'!C15</f>
        <v/>
      </c>
      <c r="AG2" t="str">
        <f>'Enter Scores'!D15</f>
        <v/>
      </c>
    </row>
    <row r="3" spans="1:33" x14ac:dyDescent="0.3">
      <c r="A3">
        <f>'Enter Scores'!A24</f>
        <v>340</v>
      </c>
      <c r="B3" t="str">
        <f>'Enter Scores'!A21</f>
        <v>CANTON CENTRAL CATHOLIC</v>
      </c>
      <c r="C3" t="str">
        <f>'Enter Scores'!$C$36</f>
        <v>Team</v>
      </c>
      <c r="D3" t="str">
        <f>'Enter Scores'!B22</f>
        <v>TAYLOR DEVAUL</v>
      </c>
      <c r="E3" t="str">
        <f>'Enter Scores'!A36</f>
        <v>330-949-0290</v>
      </c>
      <c r="F3" t="str">
        <f>'Enter Scores'!B36</f>
        <v>tsturm1176@yahoo.com</v>
      </c>
      <c r="G3" t="str">
        <f>'Enter Scores'!B23</f>
        <v>KRISSY MITTAS</v>
      </c>
      <c r="H3" t="str">
        <f>'Enter Scores'!A37</f>
        <v>CRUSADERS</v>
      </c>
      <c r="I3" t="str">
        <f>'Enter Scores'!B37</f>
        <v>GREEN AND WHITE</v>
      </c>
      <c r="J3" t="str">
        <f>'Enter Scores'!B25</f>
        <v>TIM</v>
      </c>
      <c r="K3" t="str">
        <f>'Enter Scores'!C25</f>
        <v>SIEBER</v>
      </c>
      <c r="L3" t="str">
        <f>'Enter Scores'!D25</f>
        <v>12</v>
      </c>
      <c r="M3" t="str">
        <f>'Enter Scores'!B26</f>
        <v>TIM</v>
      </c>
      <c r="N3" t="str">
        <f>'Enter Scores'!C26</f>
        <v>SHORT</v>
      </c>
      <c r="O3" t="str">
        <f>'Enter Scores'!D26</f>
        <v>12</v>
      </c>
      <c r="P3" t="str">
        <f>'Enter Scores'!B27</f>
        <v>PHILIP</v>
      </c>
      <c r="Q3" t="str">
        <f>'Enter Scores'!C27</f>
        <v>YINGLING</v>
      </c>
      <c r="R3" t="str">
        <f>'Enter Scores'!D27</f>
        <v>12</v>
      </c>
      <c r="S3" t="str">
        <f>'Enter Scores'!B28</f>
        <v>LOGAN</v>
      </c>
      <c r="T3" t="str">
        <f>'Enter Scores'!C28</f>
        <v>GAWLAK</v>
      </c>
      <c r="U3" t="str">
        <f>'Enter Scores'!D28</f>
        <v>11</v>
      </c>
      <c r="V3" t="str">
        <f>'Enter Scores'!B29</f>
        <v>BRAYLAN</v>
      </c>
      <c r="W3" t="str">
        <f>'Enter Scores'!C29</f>
        <v>GAWLAK</v>
      </c>
      <c r="X3" t="str">
        <f>'Enter Scores'!D29</f>
        <v>10</v>
      </c>
      <c r="Y3" t="str">
        <f>'Enter Scores'!B30</f>
        <v>GIOVANNI</v>
      </c>
      <c r="Z3" t="str">
        <f>'Enter Scores'!C30</f>
        <v>DISABATO</v>
      </c>
      <c r="AA3" t="str">
        <f>'Enter Scores'!D30</f>
        <v>12</v>
      </c>
      <c r="AB3" t="str">
        <f>'Enter Scores'!B31</f>
        <v>NATHAN</v>
      </c>
      <c r="AC3" t="str">
        <f>'Enter Scores'!C31</f>
        <v>ANDERSON</v>
      </c>
      <c r="AD3" t="str">
        <f>'Enter Scores'!D31</f>
        <v>10</v>
      </c>
      <c r="AE3" t="str">
        <f>'Enter Scores'!B32</f>
        <v>VITO</v>
      </c>
      <c r="AF3" t="str">
        <f>'Enter Scores'!C32</f>
        <v>MARINO</v>
      </c>
      <c r="AG3" t="str">
        <f>'Enter Scores'!D32</f>
        <v>11</v>
      </c>
    </row>
    <row r="4" spans="1:33" x14ac:dyDescent="0.3">
      <c r="A4">
        <f>'Enter Scores'!A41</f>
        <v>1432</v>
      </c>
      <c r="B4" t="str">
        <f>'Enter Scores'!A38</f>
        <v>CANTON SOUTH</v>
      </c>
      <c r="C4" t="str">
        <f>'Enter Scores'!$C$53</f>
        <v>Team</v>
      </c>
      <c r="D4" t="str">
        <f>'Enter Scores'!B39</f>
        <v>BRIAN  GATES</v>
      </c>
      <c r="E4" t="str">
        <f>'Enter Scores'!A53</f>
        <v>330-324-6025</v>
      </c>
      <c r="F4" t="str">
        <f>'Enter Scores'!B53</f>
        <v>bgates300csb@gmail.com</v>
      </c>
      <c r="G4" t="str">
        <f>'Enter Scores'!B40</f>
        <v>JEREMY NOLL</v>
      </c>
      <c r="H4" t="str">
        <f>'Enter Scores'!A54</f>
        <v>WILDCATS</v>
      </c>
      <c r="I4" t="str">
        <f>'Enter Scores'!B54</f>
        <v>RED AND GRAY</v>
      </c>
      <c r="J4" t="str">
        <f>'Enter Scores'!B42</f>
        <v>HUNTER</v>
      </c>
      <c r="K4" t="str">
        <f>'Enter Scores'!C42</f>
        <v>SMITH</v>
      </c>
      <c r="L4" t="str">
        <f>'Enter Scores'!D42</f>
        <v>12</v>
      </c>
      <c r="M4" t="str">
        <f>'Enter Scores'!B43</f>
        <v>DERICK</v>
      </c>
      <c r="N4" t="str">
        <f>'Enter Scores'!C43</f>
        <v>FOWLER-KEAGY</v>
      </c>
      <c r="O4" t="str">
        <f>'Enter Scores'!D43</f>
        <v>10</v>
      </c>
      <c r="P4" t="str">
        <f>'Enter Scores'!B44</f>
        <v>NATE</v>
      </c>
      <c r="Q4" t="str">
        <f>'Enter Scores'!C44</f>
        <v>MORRIS</v>
      </c>
      <c r="R4" t="str">
        <f>'Enter Scores'!D44</f>
        <v>11</v>
      </c>
      <c r="S4" t="str">
        <f>'Enter Scores'!B45</f>
        <v>DILLON</v>
      </c>
      <c r="T4" t="str">
        <f>'Enter Scores'!C45</f>
        <v>CHESSMAN</v>
      </c>
      <c r="U4" t="str">
        <f>'Enter Scores'!D45</f>
        <v>10</v>
      </c>
      <c r="V4" t="str">
        <f>'Enter Scores'!B46</f>
        <v>XAVIER</v>
      </c>
      <c r="W4" t="str">
        <f>'Enter Scores'!C46</f>
        <v>WILLIAMS</v>
      </c>
      <c r="X4" t="str">
        <f>'Enter Scores'!D46</f>
        <v>11</v>
      </c>
      <c r="Y4" t="str">
        <f>'Enter Scores'!B47</f>
        <v/>
      </c>
      <c r="Z4" t="str">
        <f>'Enter Scores'!C47</f>
        <v/>
      </c>
      <c r="AA4" t="str">
        <f>'Enter Scores'!D47</f>
        <v/>
      </c>
      <c r="AB4" t="str">
        <f>'Enter Scores'!B48</f>
        <v/>
      </c>
      <c r="AC4" t="str">
        <f>'Enter Scores'!C48</f>
        <v/>
      </c>
      <c r="AD4" t="str">
        <f>'Enter Scores'!D48</f>
        <v/>
      </c>
      <c r="AE4" t="str">
        <f>'Enter Scores'!B49</f>
        <v/>
      </c>
      <c r="AF4" t="str">
        <f>'Enter Scores'!C49</f>
        <v/>
      </c>
      <c r="AG4" t="str">
        <f>'Enter Scores'!D49</f>
        <v/>
      </c>
    </row>
    <row r="5" spans="1:33" x14ac:dyDescent="0.3">
      <c r="A5">
        <f>'Enter Scores'!A58</f>
        <v>440</v>
      </c>
      <c r="B5" t="str">
        <f>'Enter Scores'!A55</f>
        <v>CRESTWOOD</v>
      </c>
      <c r="C5" t="str">
        <f>'Enter Scores'!$C$70</f>
        <v>Team</v>
      </c>
      <c r="D5" t="str">
        <f>'Enter Scores'!B56</f>
        <v>ADAM HORNER</v>
      </c>
      <c r="E5" t="str">
        <f>'Enter Scores'!A70</f>
        <v>330-606-2189</v>
      </c>
      <c r="F5" t="str">
        <f>'Enter Scores'!B70</f>
        <v>horner340@yahoo.com</v>
      </c>
      <c r="G5" t="str">
        <f>'Enter Scores'!B57</f>
        <v>ANNETTE THOMPSON</v>
      </c>
      <c r="H5" t="str">
        <f>'Enter Scores'!A71</f>
        <v>RED DEVILS</v>
      </c>
      <c r="I5" t="str">
        <f>'Enter Scores'!B71</f>
        <v>RED AND GRAY</v>
      </c>
      <c r="J5" t="str">
        <f>'Enter Scores'!B59</f>
        <v>KALEB</v>
      </c>
      <c r="K5" t="str">
        <f>'Enter Scores'!C59</f>
        <v>MARTIN</v>
      </c>
      <c r="L5" t="str">
        <f>'Enter Scores'!D59</f>
        <v>10</v>
      </c>
      <c r="M5" t="str">
        <f>'Enter Scores'!B60</f>
        <v>CHASE</v>
      </c>
      <c r="N5" t="str">
        <f>'Enter Scores'!C60</f>
        <v>THOMPSON</v>
      </c>
      <c r="O5" t="str">
        <f>'Enter Scores'!D60</f>
        <v>9</v>
      </c>
      <c r="P5" t="str">
        <f>'Enter Scores'!B61</f>
        <v>JAKOB</v>
      </c>
      <c r="Q5" t="str">
        <f>'Enter Scores'!C61</f>
        <v>TAYLOR</v>
      </c>
      <c r="R5" t="str">
        <f>'Enter Scores'!D61</f>
        <v>10</v>
      </c>
      <c r="S5" t="str">
        <f>'Enter Scores'!B62</f>
        <v>AARON</v>
      </c>
      <c r="T5" t="str">
        <f>'Enter Scores'!C62</f>
        <v>FRANEK</v>
      </c>
      <c r="U5" t="str">
        <f>'Enter Scores'!D62</f>
        <v>10</v>
      </c>
      <c r="V5" t="str">
        <f>'Enter Scores'!B63</f>
        <v>CARTER</v>
      </c>
      <c r="W5" t="str">
        <f>'Enter Scores'!C63</f>
        <v>DESATNIK</v>
      </c>
      <c r="X5" t="str">
        <f>'Enter Scores'!D63</f>
        <v>10</v>
      </c>
      <c r="Y5" t="str">
        <f>'Enter Scores'!B64</f>
        <v>MATT</v>
      </c>
      <c r="Z5" t="str">
        <f>'Enter Scores'!C64</f>
        <v>WRIGHT</v>
      </c>
      <c r="AA5">
        <f>'Enter Scores'!D64</f>
        <v>9</v>
      </c>
      <c r="AB5" t="str">
        <f>'Enter Scores'!B65</f>
        <v>TREY</v>
      </c>
      <c r="AC5" t="str">
        <f>'Enter Scores'!C65</f>
        <v>LAMENDOLA</v>
      </c>
      <c r="AD5" t="str">
        <f>'Enter Scores'!D65</f>
        <v>10</v>
      </c>
      <c r="AE5" t="str">
        <f>'Enter Scores'!B66</f>
        <v/>
      </c>
      <c r="AF5" t="str">
        <f>'Enter Scores'!C66</f>
        <v/>
      </c>
      <c r="AG5" t="str">
        <f>'Enter Scores'!D66</f>
        <v/>
      </c>
    </row>
    <row r="6" spans="1:33" x14ac:dyDescent="0.3">
      <c r="A6">
        <f>'Enter Scores'!A75</f>
        <v>448</v>
      </c>
      <c r="B6" t="str">
        <f>'Enter Scores'!A72</f>
        <v>CUY. VALLEY CHRISTIAN ACAD.</v>
      </c>
      <c r="C6" t="str">
        <f>'Enter Scores'!$C$87</f>
        <v>Team</v>
      </c>
      <c r="D6" t="str">
        <f>'Enter Scores'!B73</f>
        <v>JAMES FISHEL II</v>
      </c>
      <c r="E6" t="str">
        <f>'Enter Scores'!A87</f>
        <v>330-283-2144</v>
      </c>
      <c r="F6" t="str">
        <f>'Enter Scores'!B87</f>
        <v>ofishel14@yahoo.com</v>
      </c>
      <c r="G6" t="str">
        <f>'Enter Scores'!B74</f>
        <v>JIM FISHEL</v>
      </c>
      <c r="H6" t="str">
        <f>'Enter Scores'!A88</f>
        <v>ROYALS</v>
      </c>
      <c r="I6" t="str">
        <f>'Enter Scores'!B88</f>
        <v>ROYAL BLUE, WHITE AND BLACK</v>
      </c>
      <c r="J6" t="str">
        <f>'Enter Scores'!B76</f>
        <v>CJ</v>
      </c>
      <c r="K6" t="str">
        <f>'Enter Scores'!C76</f>
        <v>MARSHALL</v>
      </c>
      <c r="L6" t="str">
        <f>'Enter Scores'!D76</f>
        <v>12</v>
      </c>
      <c r="M6" t="str">
        <f>'Enter Scores'!B77</f>
        <v>JAMES</v>
      </c>
      <c r="N6" t="str">
        <f>'Enter Scores'!C77</f>
        <v>WIGGERS</v>
      </c>
      <c r="O6" t="str">
        <f>'Enter Scores'!D77</f>
        <v>10</v>
      </c>
      <c r="P6" t="str">
        <f>'Enter Scores'!B78</f>
        <v>NICK</v>
      </c>
      <c r="Q6" t="str">
        <f>'Enter Scores'!C78</f>
        <v>MYERS</v>
      </c>
      <c r="R6" t="str">
        <f>'Enter Scores'!D78</f>
        <v>10</v>
      </c>
      <c r="S6" t="str">
        <f>'Enter Scores'!B79</f>
        <v>NEO</v>
      </c>
      <c r="T6" t="str">
        <f>'Enter Scores'!C79</f>
        <v>MCFADDEN</v>
      </c>
      <c r="U6" t="str">
        <f>'Enter Scores'!D79</f>
        <v>11</v>
      </c>
      <c r="V6" t="str">
        <f>'Enter Scores'!B80</f>
        <v>HUDSON</v>
      </c>
      <c r="W6" t="str">
        <f>'Enter Scores'!C80</f>
        <v>BAZEMORE</v>
      </c>
      <c r="X6" t="str">
        <f>'Enter Scores'!D80</f>
        <v>10</v>
      </c>
      <c r="Y6" t="str">
        <f>'Enter Scores'!B81</f>
        <v>OWEN</v>
      </c>
      <c r="Z6" t="str">
        <f>'Enter Scores'!C81</f>
        <v>LEE</v>
      </c>
      <c r="AA6" t="str">
        <f>'Enter Scores'!D81</f>
        <v>10</v>
      </c>
      <c r="AB6" t="str">
        <f>'Enter Scores'!B82</f>
        <v>JACOB</v>
      </c>
      <c r="AC6" t="str">
        <f>'Enter Scores'!C82</f>
        <v>GOULD</v>
      </c>
      <c r="AD6" t="str">
        <f>'Enter Scores'!D82</f>
        <v>11</v>
      </c>
      <c r="AE6" t="str">
        <f>'Enter Scores'!B83</f>
        <v>WYATT</v>
      </c>
      <c r="AF6" t="str">
        <f>'Enter Scores'!C83</f>
        <v>BARNES</v>
      </c>
      <c r="AG6">
        <f>'Enter Scores'!D83</f>
        <v>9</v>
      </c>
    </row>
    <row r="7" spans="1:33" x14ac:dyDescent="0.3">
      <c r="A7">
        <f>'Enter Scores'!A92</f>
        <v>488</v>
      </c>
      <c r="B7" t="str">
        <f>'Enter Scores'!A89</f>
        <v>EAST CANTON</v>
      </c>
      <c r="C7" t="str">
        <f>'Enter Scores'!$C$104</f>
        <v>Team</v>
      </c>
      <c r="D7" t="str">
        <f>'Enter Scores'!B90</f>
        <v>TODD THOMAS</v>
      </c>
      <c r="E7" t="str">
        <f>'Enter Scores'!A104</f>
        <v>330-418-2202</v>
      </c>
      <c r="F7" t="str">
        <f>'Enter Scores'!B104</f>
        <v>ttspeedy@frontier.com</v>
      </c>
      <c r="G7" t="str">
        <f>'Enter Scores'!B91</f>
        <v>MARK HUNT</v>
      </c>
      <c r="H7" t="str">
        <f>'Enter Scores'!A105</f>
        <v>HORNETS</v>
      </c>
      <c r="I7" t="str">
        <f>'Enter Scores'!B105</f>
        <v>BLUE AND GOLD</v>
      </c>
      <c r="J7" t="str">
        <f>'Enter Scores'!B93</f>
        <v>ZAIDEN</v>
      </c>
      <c r="K7" t="str">
        <f>'Enter Scores'!C93</f>
        <v>SHERROD</v>
      </c>
      <c r="L7" t="str">
        <f>'Enter Scores'!D93</f>
        <v>11</v>
      </c>
      <c r="M7" t="str">
        <f>'Enter Scores'!B94</f>
        <v>TYLER</v>
      </c>
      <c r="N7" t="str">
        <f>'Enter Scores'!C94</f>
        <v>STEIGERWALD</v>
      </c>
      <c r="O7" t="str">
        <f>'Enter Scores'!D94</f>
        <v>11</v>
      </c>
      <c r="P7" t="str">
        <f>'Enter Scores'!B95</f>
        <v>HUNTER</v>
      </c>
      <c r="Q7" t="str">
        <f>'Enter Scores'!C95</f>
        <v>SPENCER</v>
      </c>
      <c r="R7" t="str">
        <f>'Enter Scores'!D95</f>
        <v>10</v>
      </c>
      <c r="S7" t="str">
        <f>'Enter Scores'!B96</f>
        <v>JAMES</v>
      </c>
      <c r="T7" t="str">
        <f>'Enter Scores'!C96</f>
        <v>STUBBLEFIELD</v>
      </c>
      <c r="U7" t="str">
        <f>'Enter Scores'!D96</f>
        <v>10</v>
      </c>
      <c r="V7" t="str">
        <f>'Enter Scores'!B97</f>
        <v>BRAYLEN</v>
      </c>
      <c r="W7" t="str">
        <f>'Enter Scores'!C97</f>
        <v>JUTE</v>
      </c>
      <c r="X7" t="str">
        <f>'Enter Scores'!D97</f>
        <v>10</v>
      </c>
      <c r="Y7" t="str">
        <f>'Enter Scores'!B98</f>
        <v>COLTON</v>
      </c>
      <c r="Z7" t="str">
        <f>'Enter Scores'!C98</f>
        <v>STANOJEVIC</v>
      </c>
      <c r="AA7">
        <f>'Enter Scores'!D98</f>
        <v>10</v>
      </c>
      <c r="AB7" t="str">
        <f>'Enter Scores'!B99</f>
        <v>NICK</v>
      </c>
      <c r="AC7" t="str">
        <f>'Enter Scores'!C99</f>
        <v>COLLINS</v>
      </c>
      <c r="AD7" t="str">
        <f>'Enter Scores'!D99</f>
        <v>9</v>
      </c>
      <c r="AE7" t="str">
        <f>'Enter Scores'!B100</f>
        <v>PHILIP</v>
      </c>
      <c r="AF7" t="str">
        <f>'Enter Scores'!C100</f>
        <v>ISUM</v>
      </c>
      <c r="AG7" t="str">
        <f>'Enter Scores'!D100</f>
        <v>9</v>
      </c>
    </row>
    <row r="8" spans="1:33" x14ac:dyDescent="0.3">
      <c r="A8">
        <f>'Enter Scores'!A109</f>
        <v>584</v>
      </c>
      <c r="B8" t="str">
        <f>'Enter Scores'!A106</f>
        <v>FIELD</v>
      </c>
      <c r="C8" t="str">
        <f>'Enter Scores'!$C$121</f>
        <v>Team</v>
      </c>
      <c r="D8" t="str">
        <f>'Enter Scores'!B107</f>
        <v>SCOTT  BOWER</v>
      </c>
      <c r="E8" t="str">
        <f>'Enter Scores'!A121</f>
        <v>216-925-2143</v>
      </c>
      <c r="F8" t="str">
        <f>'Enter Scores'!B121</f>
        <v>scott.bower@fieldlocalschools.org</v>
      </c>
      <c r="G8" t="str">
        <f>'Enter Scores'!B108</f>
        <v/>
      </c>
      <c r="H8" t="str">
        <f>'Enter Scores'!A122</f>
        <v>FALCONS</v>
      </c>
      <c r="I8" t="str">
        <f>'Enter Scores'!B122</f>
        <v>RED AND WHITE</v>
      </c>
      <c r="J8" t="str">
        <f>'Enter Scores'!B110</f>
        <v>RYAN</v>
      </c>
      <c r="K8" t="str">
        <f>'Enter Scores'!C110</f>
        <v>ROOSA</v>
      </c>
      <c r="L8" t="str">
        <f>'Enter Scores'!D110</f>
        <v>11</v>
      </c>
      <c r="M8" t="str">
        <f>'Enter Scores'!B111</f>
        <v>PEYTON</v>
      </c>
      <c r="N8" t="str">
        <f>'Enter Scores'!C111</f>
        <v>HOVER</v>
      </c>
      <c r="O8" t="str">
        <f>'Enter Scores'!D111</f>
        <v>9</v>
      </c>
      <c r="P8" t="str">
        <f>'Enter Scores'!B112</f>
        <v>TRISTAN</v>
      </c>
      <c r="Q8" t="str">
        <f>'Enter Scores'!C112</f>
        <v>REUTING</v>
      </c>
      <c r="R8" t="str">
        <f>'Enter Scores'!D112</f>
        <v>9</v>
      </c>
      <c r="S8" t="str">
        <f>'Enter Scores'!B113</f>
        <v>JOEY</v>
      </c>
      <c r="T8" t="str">
        <f>'Enter Scores'!C113</f>
        <v>DILWORTH</v>
      </c>
      <c r="U8" t="str">
        <f>'Enter Scores'!D113</f>
        <v>10</v>
      </c>
      <c r="V8" t="str">
        <f>'Enter Scores'!B114</f>
        <v>CALEB</v>
      </c>
      <c r="W8" t="str">
        <f>'Enter Scores'!C114</f>
        <v>BRASTINE</v>
      </c>
      <c r="X8" t="str">
        <f>'Enter Scores'!D114</f>
        <v>11</v>
      </c>
      <c r="Y8" t="str">
        <f>'Enter Scores'!B115</f>
        <v>KALEL</v>
      </c>
      <c r="Z8" t="str">
        <f>'Enter Scores'!C115</f>
        <v>HOLMES</v>
      </c>
      <c r="AA8" t="str">
        <f>'Enter Scores'!D115</f>
        <v>10</v>
      </c>
      <c r="AB8" t="str">
        <f>'Enter Scores'!B116</f>
        <v>JACOB</v>
      </c>
      <c r="AC8" t="str">
        <f>'Enter Scores'!C116</f>
        <v>KUCALABA</v>
      </c>
      <c r="AD8" t="str">
        <f>'Enter Scores'!D116</f>
        <v>12</v>
      </c>
      <c r="AE8" t="str">
        <f>'Enter Scores'!B117</f>
        <v/>
      </c>
      <c r="AF8" t="str">
        <f>'Enter Scores'!C117</f>
        <v/>
      </c>
      <c r="AG8" t="str">
        <f>'Enter Scores'!D117</f>
        <v/>
      </c>
    </row>
    <row r="9" spans="1:33" x14ac:dyDescent="0.3">
      <c r="A9">
        <f>'Enter Scores'!A126</f>
        <v>630</v>
      </c>
      <c r="B9" t="str">
        <f>'Enter Scores'!A123</f>
        <v>GARFIELD</v>
      </c>
      <c r="C9" t="str">
        <f>'Enter Scores'!$C$138</f>
        <v>Team</v>
      </c>
      <c r="D9" t="str">
        <f>'Enter Scores'!B124</f>
        <v>HOWARD MOORE</v>
      </c>
      <c r="E9" t="str">
        <f>'Enter Scores'!A138</f>
        <v>440-935-0977</v>
      </c>
      <c r="F9" t="str">
        <f>'Enter Scores'!B138</f>
        <v>hambone5555@yahoo.com</v>
      </c>
      <c r="G9" t="str">
        <f>'Enter Scores'!B125</f>
        <v>JOE BRIGHAM</v>
      </c>
      <c r="H9" t="str">
        <f>'Enter Scores'!A139</f>
        <v>G-MEN</v>
      </c>
      <c r="I9" t="str">
        <f>'Enter Scores'!B139</f>
        <v>BLACK AND GOLD</v>
      </c>
      <c r="J9" t="str">
        <f>'Enter Scores'!B127</f>
        <v>PARKER</v>
      </c>
      <c r="K9" t="str">
        <f>'Enter Scores'!C127</f>
        <v>BROADWATER</v>
      </c>
      <c r="L9" t="str">
        <f>'Enter Scores'!D127</f>
        <v>9</v>
      </c>
      <c r="M9" t="str">
        <f>'Enter Scores'!B128</f>
        <v>COLIN</v>
      </c>
      <c r="N9" t="str">
        <f>'Enter Scores'!C128</f>
        <v>CUPPLES</v>
      </c>
      <c r="O9" t="str">
        <f>'Enter Scores'!D128</f>
        <v>9</v>
      </c>
      <c r="P9" t="str">
        <f>'Enter Scores'!B129</f>
        <v>JADEN</v>
      </c>
      <c r="Q9" t="str">
        <f>'Enter Scores'!C129</f>
        <v>LANSBERRY-FORMAN</v>
      </c>
      <c r="R9" t="str">
        <f>'Enter Scores'!D129</f>
        <v>9</v>
      </c>
      <c r="S9" t="str">
        <f>'Enter Scores'!B130</f>
        <v>ALEX</v>
      </c>
      <c r="T9" t="str">
        <f>'Enter Scores'!C130</f>
        <v>GREENBERG</v>
      </c>
      <c r="U9" t="str">
        <f>'Enter Scores'!D130</f>
        <v>11</v>
      </c>
      <c r="V9" t="str">
        <f>'Enter Scores'!B131</f>
        <v>JAYDEN</v>
      </c>
      <c r="W9" t="str">
        <f>'Enter Scores'!C131</f>
        <v>SAYLOR</v>
      </c>
      <c r="X9" t="str">
        <f>'Enter Scores'!D131</f>
        <v>11</v>
      </c>
      <c r="Y9" t="str">
        <f>'Enter Scores'!B132</f>
        <v>DANIEL</v>
      </c>
      <c r="Z9" t="str">
        <f>'Enter Scores'!C132</f>
        <v>MCIE</v>
      </c>
      <c r="AA9" t="str">
        <f>'Enter Scores'!D132</f>
        <v>11</v>
      </c>
      <c r="AB9" t="str">
        <f>'Enter Scores'!B133</f>
        <v>BRODY</v>
      </c>
      <c r="AC9" t="str">
        <f>'Enter Scores'!C133</f>
        <v>JUSTICE</v>
      </c>
      <c r="AD9" t="str">
        <f>'Enter Scores'!D133</f>
        <v>11</v>
      </c>
      <c r="AE9" t="str">
        <f>'Enter Scores'!B134</f>
        <v/>
      </c>
      <c r="AF9" t="str">
        <f>'Enter Scores'!C134</f>
        <v/>
      </c>
      <c r="AG9" t="str">
        <f>'Enter Scores'!D134</f>
        <v/>
      </c>
    </row>
    <row r="10" spans="1:33" x14ac:dyDescent="0.3">
      <c r="A10">
        <f>'Enter Scores'!A143</f>
        <v>823</v>
      </c>
      <c r="B10" t="str">
        <f>'Enter Scores'!A140</f>
        <v>LAKE CENTER CHRISTIAN</v>
      </c>
      <c r="C10" t="str">
        <f>'Enter Scores'!$C$155</f>
        <v>Team</v>
      </c>
      <c r="D10" t="str">
        <f>'Enter Scores'!B141</f>
        <v>LYLE MISENER</v>
      </c>
      <c r="E10" t="str">
        <f>'Enter Scores'!A155</f>
        <v>330-415-2800</v>
      </c>
      <c r="F10" t="str">
        <f>'Enter Scores'!B155</f>
        <v>lmisener@lccs.com</v>
      </c>
      <c r="G10" t="str">
        <f>'Enter Scores'!B142</f>
        <v>ED SMITH</v>
      </c>
      <c r="H10" t="str">
        <f>'Enter Scores'!A156</f>
        <v>TIGERS</v>
      </c>
      <c r="I10" t="str">
        <f>'Enter Scores'!B156</f>
        <v>ROYAL BLUE AND GOLD</v>
      </c>
      <c r="J10" t="str">
        <f>'Enter Scores'!B144</f>
        <v>CALEB</v>
      </c>
      <c r="K10" t="str">
        <f>'Enter Scores'!C144</f>
        <v>STIREWALT</v>
      </c>
      <c r="L10" t="str">
        <f>'Enter Scores'!D144</f>
        <v>12</v>
      </c>
      <c r="M10" t="str">
        <f>'Enter Scores'!B145</f>
        <v>BRANT</v>
      </c>
      <c r="N10" t="str">
        <f>'Enter Scores'!C145</f>
        <v>ROBERTS</v>
      </c>
      <c r="O10" t="str">
        <f>'Enter Scores'!D145</f>
        <v>12</v>
      </c>
      <c r="P10" t="str">
        <f>'Enter Scores'!B146</f>
        <v>CARSON</v>
      </c>
      <c r="Q10" t="str">
        <f>'Enter Scores'!C146</f>
        <v>EBY</v>
      </c>
      <c r="R10" t="str">
        <f>'Enter Scores'!D146</f>
        <v>12</v>
      </c>
      <c r="S10" t="str">
        <f>'Enter Scores'!B147</f>
        <v>LUKE</v>
      </c>
      <c r="T10" t="str">
        <f>'Enter Scores'!C147</f>
        <v>YODER</v>
      </c>
      <c r="U10" t="str">
        <f>'Enter Scores'!D147</f>
        <v>12</v>
      </c>
      <c r="V10" t="str">
        <f>'Enter Scores'!B148</f>
        <v>ZEKE</v>
      </c>
      <c r="W10" t="str">
        <f>'Enter Scores'!C148</f>
        <v>CONLEY</v>
      </c>
      <c r="X10" t="str">
        <f>'Enter Scores'!D148</f>
        <v>10</v>
      </c>
      <c r="Y10" t="str">
        <f>'Enter Scores'!B149</f>
        <v>TRISTAN</v>
      </c>
      <c r="Z10" t="str">
        <f>'Enter Scores'!C149</f>
        <v>ROBERTS</v>
      </c>
      <c r="AA10" t="str">
        <f>'Enter Scores'!D149</f>
        <v>10</v>
      </c>
      <c r="AB10" t="str">
        <f>'Enter Scores'!B150</f>
        <v>STAN</v>
      </c>
      <c r="AC10" t="str">
        <f>'Enter Scores'!C150</f>
        <v>KEVER</v>
      </c>
      <c r="AD10" t="str">
        <f>'Enter Scores'!D150</f>
        <v>11</v>
      </c>
      <c r="AE10" t="str">
        <f>'Enter Scores'!B151</f>
        <v/>
      </c>
      <c r="AF10" t="str">
        <f>'Enter Scores'!C151</f>
        <v/>
      </c>
      <c r="AG10" t="str">
        <f>'Enter Scores'!D151</f>
        <v/>
      </c>
    </row>
    <row r="11" spans="1:33" x14ac:dyDescent="0.3">
      <c r="A11">
        <f>'Enter Scores'!A160</f>
        <v>1281</v>
      </c>
      <c r="B11" t="str">
        <f>'Enter Scores'!A157</f>
        <v>RAVENNA</v>
      </c>
      <c r="C11" t="str">
        <f>'Enter Scores'!$C$172</f>
        <v>Team</v>
      </c>
      <c r="D11" t="str">
        <f>'Enter Scores'!B158</f>
        <v>KELLY CHAMP</v>
      </c>
      <c r="E11" t="str">
        <f>'Enter Scores'!A172</f>
        <v>330-281-8898</v>
      </c>
      <c r="F11" t="str">
        <f>'Enter Scores'!B172</f>
        <v>kelly.champ@ravennaschools.us</v>
      </c>
      <c r="G11" t="str">
        <f>'Enter Scores'!B159</f>
        <v>DJ MADDEN</v>
      </c>
      <c r="H11" t="str">
        <f>'Enter Scores'!A173</f>
        <v>RAVENS</v>
      </c>
      <c r="I11" t="str">
        <f>'Enter Scores'!B173</f>
        <v>ROYAL BLUE, RED AND WHITE</v>
      </c>
      <c r="J11" t="str">
        <f>'Enter Scores'!B161</f>
        <v>JACOB</v>
      </c>
      <c r="K11" t="str">
        <f>'Enter Scores'!C161</f>
        <v>STEFANSIC</v>
      </c>
      <c r="L11" t="str">
        <f>'Enter Scores'!D161</f>
        <v>11</v>
      </c>
      <c r="M11" t="str">
        <f>'Enter Scores'!B162</f>
        <v>MATT</v>
      </c>
      <c r="N11" t="str">
        <f>'Enter Scores'!C162</f>
        <v>FULLER</v>
      </c>
      <c r="O11" t="str">
        <f>'Enter Scores'!D162</f>
        <v>10</v>
      </c>
      <c r="P11" t="str">
        <f>'Enter Scores'!B163</f>
        <v>PETER</v>
      </c>
      <c r="Q11" t="str">
        <f>'Enter Scores'!C163</f>
        <v>JENNINGS</v>
      </c>
      <c r="R11" t="str">
        <f>'Enter Scores'!D163</f>
        <v>10</v>
      </c>
      <c r="S11" t="str">
        <f>'Enter Scores'!B164</f>
        <v>CARSON</v>
      </c>
      <c r="T11" t="str">
        <f>'Enter Scores'!C164</f>
        <v>SCHUELLER</v>
      </c>
      <c r="U11" t="str">
        <f>'Enter Scores'!D164</f>
        <v>11</v>
      </c>
      <c r="V11" t="str">
        <f>'Enter Scores'!B165</f>
        <v>JERIAH</v>
      </c>
      <c r="W11" t="str">
        <f>'Enter Scores'!C165</f>
        <v>MILLER</v>
      </c>
      <c r="X11" t="str">
        <f>'Enter Scores'!D165</f>
        <v>10</v>
      </c>
      <c r="Y11" t="str">
        <f>'Enter Scores'!B166</f>
        <v>KIERAN</v>
      </c>
      <c r="Z11" t="str">
        <f>'Enter Scores'!C166</f>
        <v>ROSANDER</v>
      </c>
      <c r="AA11" t="str">
        <f>'Enter Scores'!D166</f>
        <v>11</v>
      </c>
      <c r="AB11" t="str">
        <f>'Enter Scores'!B167</f>
        <v>JOSEPH</v>
      </c>
      <c r="AC11" t="str">
        <f>'Enter Scores'!C167</f>
        <v>SMITH</v>
      </c>
      <c r="AD11" t="str">
        <f>'Enter Scores'!D167</f>
        <v>10</v>
      </c>
      <c r="AE11" t="str">
        <f>'Enter Scores'!B168</f>
        <v/>
      </c>
      <c r="AF11" t="str">
        <f>'Enter Scores'!C168</f>
        <v/>
      </c>
      <c r="AG11" t="str">
        <f>'Enter Scores'!D168</f>
        <v/>
      </c>
    </row>
    <row r="12" spans="1:33" x14ac:dyDescent="0.3">
      <c r="A12">
        <f>'Enter Scores'!A177</f>
        <v>1328</v>
      </c>
      <c r="B12" t="str">
        <f>'Enter Scores'!A174</f>
        <v>ROOTSTOWN</v>
      </c>
      <c r="C12" t="str">
        <f>'Enter Scores'!$C$189</f>
        <v>Team</v>
      </c>
      <c r="D12" t="str">
        <f>'Enter Scores'!B175</f>
        <v>THOMAS BUTCHER</v>
      </c>
      <c r="E12" t="str">
        <f>'Enter Scores'!A189</f>
        <v>330 310-6923</v>
      </c>
      <c r="F12" t="str">
        <f>'Enter Scores'!B189</f>
        <v>abutcher602@gmail.com</v>
      </c>
      <c r="G12" t="str">
        <f>'Enter Scores'!B176</f>
        <v>BRIAN BOVEINGTON</v>
      </c>
      <c r="H12" t="str">
        <f>'Enter Scores'!A190</f>
        <v>ROVERS</v>
      </c>
      <c r="I12" t="str">
        <f>'Enter Scores'!B190</f>
        <v>NAVY BLUE AND WHITE</v>
      </c>
      <c r="J12" t="str">
        <f>'Enter Scores'!B178</f>
        <v>SEAN</v>
      </c>
      <c r="K12" t="str">
        <f>'Enter Scores'!C178</f>
        <v>BOVEINGTON</v>
      </c>
      <c r="L12" t="str">
        <f>'Enter Scores'!D178</f>
        <v>11</v>
      </c>
      <c r="M12" t="str">
        <f>'Enter Scores'!B179</f>
        <v>CALEB</v>
      </c>
      <c r="N12" t="str">
        <f>'Enter Scores'!C179</f>
        <v>STEVENS</v>
      </c>
      <c r="O12" t="str">
        <f>'Enter Scores'!D179</f>
        <v>10</v>
      </c>
      <c r="P12" t="str">
        <f>'Enter Scores'!B180</f>
        <v>ANTHONY</v>
      </c>
      <c r="Q12" t="str">
        <f>'Enter Scores'!C180</f>
        <v>CAMBARERI</v>
      </c>
      <c r="R12" t="str">
        <f>'Enter Scores'!D180</f>
        <v>11</v>
      </c>
      <c r="S12" t="str">
        <f>'Enter Scores'!B181</f>
        <v>NICK</v>
      </c>
      <c r="T12" t="str">
        <f>'Enter Scores'!C181</f>
        <v>MOOREHEAD</v>
      </c>
      <c r="U12" t="str">
        <f>'Enter Scores'!D181</f>
        <v>11</v>
      </c>
      <c r="V12" t="str">
        <f>'Enter Scores'!B182</f>
        <v>JUSTIN</v>
      </c>
      <c r="W12" t="str">
        <f>'Enter Scores'!C182</f>
        <v>MILLER</v>
      </c>
      <c r="X12" t="str">
        <f>'Enter Scores'!D182</f>
        <v>11</v>
      </c>
      <c r="Y12" t="str">
        <f>'Enter Scores'!B183</f>
        <v>ELIJAH</v>
      </c>
      <c r="Z12" t="str">
        <f>'Enter Scores'!C183</f>
        <v>BIRCH</v>
      </c>
      <c r="AA12" t="str">
        <f>'Enter Scores'!D183</f>
        <v>11</v>
      </c>
      <c r="AB12" t="str">
        <f>'Enter Scores'!B184</f>
        <v>BEN</v>
      </c>
      <c r="AC12" t="str">
        <f>'Enter Scores'!C184</f>
        <v>KLINE</v>
      </c>
      <c r="AD12" t="str">
        <f>'Enter Scores'!D184</f>
        <v>11</v>
      </c>
      <c r="AE12" t="str">
        <f>'Enter Scores'!B185</f>
        <v/>
      </c>
      <c r="AF12" t="str">
        <f>'Enter Scores'!C185</f>
        <v/>
      </c>
      <c r="AG12" t="str">
        <f>'Enter Scores'!D185</f>
        <v/>
      </c>
    </row>
    <row r="13" spans="1:33" x14ac:dyDescent="0.3">
      <c r="A13">
        <f>'Enter Scores'!A194</f>
        <v>1472</v>
      </c>
      <c r="B13" t="str">
        <f>'Enter Scores'!A191</f>
        <v>SPRINGFIELD</v>
      </c>
      <c r="C13" t="str">
        <f>'Enter Scores'!$C$206</f>
        <v>Team</v>
      </c>
      <c r="D13" t="str">
        <f>'Enter Scores'!B192</f>
        <v>DANA FLOYD</v>
      </c>
      <c r="E13" t="str">
        <f>'Enter Scores'!A206</f>
        <v>330-524-1495</v>
      </c>
      <c r="F13" t="str">
        <f>'Enter Scores'!B206</f>
        <v>sp_floyd@springfieldspartans.org</v>
      </c>
      <c r="G13" t="str">
        <f>'Enter Scores'!B193</f>
        <v>MICHAEL KEYS</v>
      </c>
      <c r="H13" t="str">
        <f>'Enter Scores'!A207</f>
        <v>SPARTANS</v>
      </c>
      <c r="I13" t="str">
        <f>'Enter Scores'!B207</f>
        <v>RED AND GRAY</v>
      </c>
      <c r="J13" t="str">
        <f>'Enter Scores'!B195</f>
        <v>MICHAEL</v>
      </c>
      <c r="K13" t="str">
        <f>'Enter Scores'!C195</f>
        <v>KNOX</v>
      </c>
      <c r="L13" t="str">
        <f>'Enter Scores'!D195</f>
        <v>12</v>
      </c>
      <c r="M13" t="str">
        <f>'Enter Scores'!B196</f>
        <v>GEOFFREY</v>
      </c>
      <c r="N13" t="str">
        <f>'Enter Scores'!C196</f>
        <v>BUCKSAR</v>
      </c>
      <c r="O13" t="str">
        <f>'Enter Scores'!D196</f>
        <v>12</v>
      </c>
      <c r="P13" t="str">
        <f>'Enter Scores'!B197</f>
        <v>IAN</v>
      </c>
      <c r="Q13" t="str">
        <f>'Enter Scores'!C197</f>
        <v>HARTMAN</v>
      </c>
      <c r="R13" t="str">
        <f>'Enter Scores'!D197</f>
        <v>12</v>
      </c>
      <c r="S13" t="str">
        <f>'Enter Scores'!B198</f>
        <v>RYLAN</v>
      </c>
      <c r="T13" t="str">
        <f>'Enter Scores'!C198</f>
        <v>SLUSSER</v>
      </c>
      <c r="U13" t="str">
        <f>'Enter Scores'!D198</f>
        <v>9</v>
      </c>
      <c r="V13" t="str">
        <f>'Enter Scores'!B199</f>
        <v>WYATT</v>
      </c>
      <c r="W13" t="str">
        <f>'Enter Scores'!C199</f>
        <v>KEYS</v>
      </c>
      <c r="X13" t="str">
        <f>'Enter Scores'!D199</f>
        <v>12</v>
      </c>
      <c r="Y13" t="str">
        <f>'Enter Scores'!B200</f>
        <v>MICHAEL</v>
      </c>
      <c r="Z13" t="str">
        <f>'Enter Scores'!C200</f>
        <v>KIM</v>
      </c>
      <c r="AA13" t="str">
        <f>'Enter Scores'!D200</f>
        <v>12</v>
      </c>
      <c r="AB13" t="str">
        <f>'Enter Scores'!B201</f>
        <v/>
      </c>
      <c r="AC13" t="str">
        <f>'Enter Scores'!C201</f>
        <v/>
      </c>
      <c r="AD13" t="str">
        <f>'Enter Scores'!D201</f>
        <v/>
      </c>
      <c r="AE13" t="str">
        <f>'Enter Scores'!B202</f>
        <v/>
      </c>
      <c r="AF13" t="str">
        <f>'Enter Scores'!C202</f>
        <v/>
      </c>
      <c r="AG13" t="str">
        <f>'Enter Scores'!D202</f>
        <v/>
      </c>
    </row>
    <row r="14" spans="1:33" x14ac:dyDescent="0.3">
      <c r="A14">
        <f>'Enter Scores'!A211</f>
        <v>1548</v>
      </c>
      <c r="B14" t="str">
        <f>'Enter Scores'!A208</f>
        <v>TRIWAY</v>
      </c>
      <c r="C14" t="str">
        <f>'Enter Scores'!$C$223</f>
        <v>Team</v>
      </c>
      <c r="D14" t="str">
        <f>'Enter Scores'!B209</f>
        <v>VINCE YODER</v>
      </c>
      <c r="E14" t="str">
        <f>'Enter Scores'!A223</f>
        <v>330-465-7809</v>
      </c>
      <c r="F14" t="str">
        <f>'Enter Scores'!B223</f>
        <v>vwybowl@yahoo.com</v>
      </c>
      <c r="G14" t="str">
        <f>'Enter Scores'!B210</f>
        <v>CORBY ANDERSON</v>
      </c>
      <c r="H14" t="str">
        <f>'Enter Scores'!A224</f>
        <v>TITANS</v>
      </c>
      <c r="I14" t="str">
        <f>'Enter Scores'!B224</f>
        <v>PURPLE, GRAY AND WHITE</v>
      </c>
      <c r="J14" t="str">
        <f>'Enter Scores'!B212</f>
        <v>OWEN</v>
      </c>
      <c r="K14" t="str">
        <f>'Enter Scores'!C212</f>
        <v>FIESLER</v>
      </c>
      <c r="L14" t="str">
        <f>'Enter Scores'!D212</f>
        <v>12</v>
      </c>
      <c r="M14" t="str">
        <f>'Enter Scores'!B213</f>
        <v>ZACH</v>
      </c>
      <c r="N14" t="str">
        <f>'Enter Scores'!C213</f>
        <v>GEORGE</v>
      </c>
      <c r="O14" t="str">
        <f>'Enter Scores'!D213</f>
        <v>11</v>
      </c>
      <c r="P14" t="str">
        <f>'Enter Scores'!B214</f>
        <v>JACOB</v>
      </c>
      <c r="Q14" t="str">
        <f>'Enter Scores'!C214</f>
        <v>YODER</v>
      </c>
      <c r="R14" t="str">
        <f>'Enter Scores'!D214</f>
        <v>12</v>
      </c>
      <c r="S14" t="str">
        <f>'Enter Scores'!B215</f>
        <v>MAXTON</v>
      </c>
      <c r="T14" t="str">
        <f>'Enter Scores'!C215</f>
        <v>FIESLER</v>
      </c>
      <c r="U14" t="str">
        <f>'Enter Scores'!D215</f>
        <v>12</v>
      </c>
      <c r="V14" t="str">
        <f>'Enter Scores'!B216</f>
        <v>AERON</v>
      </c>
      <c r="W14" t="str">
        <f>'Enter Scores'!C216</f>
        <v>MESHEW</v>
      </c>
      <c r="X14" t="str">
        <f>'Enter Scores'!D216</f>
        <v>12</v>
      </c>
      <c r="Y14" t="str">
        <f>'Enter Scores'!B217</f>
        <v>JONATHON</v>
      </c>
      <c r="Z14" t="str">
        <f>'Enter Scores'!C217</f>
        <v>EIKLEBERRY</v>
      </c>
      <c r="AA14" t="str">
        <f>'Enter Scores'!D217</f>
        <v>10</v>
      </c>
      <c r="AB14" t="str">
        <f>'Enter Scores'!B218</f>
        <v>LUKE</v>
      </c>
      <c r="AC14" t="str">
        <f>'Enter Scores'!C218</f>
        <v>CAREY</v>
      </c>
      <c r="AD14" t="str">
        <f>'Enter Scores'!D218</f>
        <v>9</v>
      </c>
      <c r="AE14" t="str">
        <f>'Enter Scores'!B219</f>
        <v/>
      </c>
      <c r="AF14" t="str">
        <f>'Enter Scores'!C219</f>
        <v/>
      </c>
      <c r="AG14" t="str">
        <f>'Enter Scores'!D219</f>
        <v/>
      </c>
    </row>
    <row r="15" spans="1:33" x14ac:dyDescent="0.3">
      <c r="A15">
        <f>'Enter Scores'!A228</f>
        <v>1560</v>
      </c>
      <c r="B15" t="str">
        <f>'Enter Scores'!A225</f>
        <v>TUSLAW</v>
      </c>
      <c r="C15" t="str">
        <f>'Enter Scores'!$C$240</f>
        <v>Ind</v>
      </c>
      <c r="D15" t="str">
        <f>'Enter Scores'!B226</f>
        <v>DAVID BURKETT</v>
      </c>
      <c r="E15" t="str">
        <f>'Enter Scores'!A240</f>
        <v>330-265-7310</v>
      </c>
      <c r="F15" t="str">
        <f>'Enter Scores'!B240</f>
        <v>dburkett@tuslawschools.org</v>
      </c>
      <c r="G15" t="str">
        <f>'Enter Scores'!B227</f>
        <v/>
      </c>
      <c r="H15" t="str">
        <f>'Enter Scores'!A241</f>
        <v>MUSTANGS</v>
      </c>
      <c r="I15" t="str">
        <f>'Enter Scores'!B241</f>
        <v>BLUE AND WHITE</v>
      </c>
      <c r="J15" t="str">
        <f>'Enter Scores'!B229</f>
        <v>CAMERON</v>
      </c>
      <c r="K15" t="str">
        <f>'Enter Scores'!C229</f>
        <v>KILGORE</v>
      </c>
      <c r="L15" t="str">
        <f>'Enter Scores'!D229</f>
        <v>12</v>
      </c>
      <c r="M15" t="str">
        <f>'Enter Scores'!B230</f>
        <v/>
      </c>
      <c r="N15" t="str">
        <f>'Enter Scores'!C230</f>
        <v/>
      </c>
      <c r="O15" t="str">
        <f>'Enter Scores'!D230</f>
        <v/>
      </c>
      <c r="P15" t="str">
        <f>'Enter Scores'!B231</f>
        <v/>
      </c>
      <c r="Q15" t="str">
        <f>'Enter Scores'!C231</f>
        <v/>
      </c>
      <c r="R15" t="str">
        <f>'Enter Scores'!D231</f>
        <v/>
      </c>
      <c r="S15" t="str">
        <f>'Enter Scores'!B232</f>
        <v/>
      </c>
      <c r="T15" t="str">
        <f>'Enter Scores'!C232</f>
        <v/>
      </c>
      <c r="U15" t="str">
        <f>'Enter Scores'!D232</f>
        <v/>
      </c>
      <c r="V15" t="str">
        <f>'Enter Scores'!B233</f>
        <v/>
      </c>
      <c r="W15" t="str">
        <f>'Enter Scores'!C233</f>
        <v/>
      </c>
      <c r="X15" t="str">
        <f>'Enter Scores'!D233</f>
        <v/>
      </c>
      <c r="Y15" t="str">
        <f>'Enter Scores'!B234</f>
        <v/>
      </c>
      <c r="Z15" t="str">
        <f>'Enter Scores'!C234</f>
        <v/>
      </c>
      <c r="AA15" t="str">
        <f>'Enter Scores'!D234</f>
        <v/>
      </c>
      <c r="AB15" t="str">
        <f>'Enter Scores'!B235</f>
        <v/>
      </c>
      <c r="AC15" t="str">
        <f>'Enter Scores'!C235</f>
        <v/>
      </c>
      <c r="AD15" t="str">
        <f>'Enter Scores'!D235</f>
        <v/>
      </c>
      <c r="AE15" t="str">
        <f>'Enter Scores'!B236</f>
        <v/>
      </c>
      <c r="AF15" t="str">
        <f>'Enter Scores'!C236</f>
        <v/>
      </c>
      <c r="AG15" t="str">
        <f>'Enter Scores'!D236</f>
        <v/>
      </c>
    </row>
    <row r="16" spans="1:33" x14ac:dyDescent="0.3">
      <c r="A16">
        <f>'Enter Scores'!A245</f>
        <v>1570</v>
      </c>
      <c r="B16" t="str">
        <f>'Enter Scores'!A242</f>
        <v>UNITED</v>
      </c>
      <c r="C16" t="str">
        <f>'Enter Scores'!$C$257</f>
        <v>Team</v>
      </c>
      <c r="D16" t="str">
        <f>'Enter Scores'!B243</f>
        <v>GARY HEROLD JR</v>
      </c>
      <c r="E16" t="str">
        <f>'Enter Scores'!A257</f>
        <v>330-341-9508</v>
      </c>
      <c r="F16" t="str">
        <f>'Enter Scores'!B257</f>
        <v>fgatorfan@yahoo.com</v>
      </c>
      <c r="G16" t="str">
        <f>'Enter Scores'!B244</f>
        <v>TRAVIS BAILEY</v>
      </c>
      <c r="H16" t="str">
        <f>'Enter Scores'!A258</f>
        <v>GOLDEN EAGLES</v>
      </c>
      <c r="I16" t="str">
        <f>'Enter Scores'!B258</f>
        <v>BLUE AND GOLD</v>
      </c>
      <c r="J16" t="str">
        <f>'Enter Scores'!B246</f>
        <v>ETHAN</v>
      </c>
      <c r="K16" t="str">
        <f>'Enter Scores'!C246</f>
        <v>HIVELY</v>
      </c>
      <c r="L16" t="str">
        <f>'Enter Scores'!D246</f>
        <v>12</v>
      </c>
      <c r="M16" t="str">
        <f>'Enter Scores'!B247</f>
        <v>MICHAEL</v>
      </c>
      <c r="N16" t="str">
        <f>'Enter Scores'!C247</f>
        <v>HOFFEE</v>
      </c>
      <c r="O16" t="str">
        <f>'Enter Scores'!D247</f>
        <v>12</v>
      </c>
      <c r="P16" t="str">
        <f>'Enter Scores'!B248</f>
        <v>PATRICK</v>
      </c>
      <c r="Q16" t="str">
        <f>'Enter Scores'!C248</f>
        <v>BRYAN</v>
      </c>
      <c r="R16" t="str">
        <f>'Enter Scores'!D248</f>
        <v>12</v>
      </c>
      <c r="S16" t="str">
        <f>'Enter Scores'!B249</f>
        <v>JOSH</v>
      </c>
      <c r="T16" t="str">
        <f>'Enter Scores'!C249</f>
        <v>HAWKINS</v>
      </c>
      <c r="U16" t="str">
        <f>'Enter Scores'!D249</f>
        <v>10</v>
      </c>
      <c r="V16" t="str">
        <f>'Enter Scores'!B250</f>
        <v>PRESTON</v>
      </c>
      <c r="W16" t="str">
        <f>'Enter Scores'!C250</f>
        <v>FURLONG</v>
      </c>
      <c r="X16" t="str">
        <f>'Enter Scores'!D250</f>
        <v>12</v>
      </c>
      <c r="Y16" t="str">
        <f>'Enter Scores'!B251</f>
        <v>LUKE</v>
      </c>
      <c r="Z16" t="str">
        <f>'Enter Scores'!C251</f>
        <v>HULL</v>
      </c>
      <c r="AA16" t="str">
        <f>'Enter Scores'!D251</f>
        <v>10</v>
      </c>
      <c r="AB16" t="str">
        <f>'Enter Scores'!B252</f>
        <v/>
      </c>
      <c r="AC16" t="str">
        <f>'Enter Scores'!C252</f>
        <v/>
      </c>
      <c r="AD16" t="str">
        <f>'Enter Scores'!D252</f>
        <v/>
      </c>
      <c r="AE16" t="str">
        <f>'Enter Scores'!B253</f>
        <v/>
      </c>
      <c r="AF16" t="str">
        <f>'Enter Scores'!C253</f>
        <v/>
      </c>
      <c r="AG16" t="str">
        <f>'Enter Scores'!D253</f>
        <v/>
      </c>
    </row>
    <row r="17" spans="1:33" x14ac:dyDescent="0.3">
      <c r="A17">
        <f>'Enter Scores'!A262</f>
        <v>1724</v>
      </c>
      <c r="B17" t="str">
        <f>'Enter Scores'!A259</f>
        <v>WOODRIDGE</v>
      </c>
      <c r="C17" t="str">
        <f>'Enter Scores'!$C$274</f>
        <v>Team</v>
      </c>
      <c r="D17" t="str">
        <f>'Enter Scores'!B260</f>
        <v>KEITH SHOVESTULL</v>
      </c>
      <c r="E17" t="str">
        <f>'Enter Scores'!A274</f>
        <v>330-608-1957</v>
      </c>
      <c r="F17" t="str">
        <f>'Enter Scores'!B274</f>
        <v>kshovestull@woodridge.k12.oh.us</v>
      </c>
      <c r="G17" t="str">
        <f>'Enter Scores'!B261</f>
        <v>SAM BERGDORF</v>
      </c>
      <c r="H17" t="str">
        <f>'Enter Scores'!A275</f>
        <v>BULLDOGS</v>
      </c>
      <c r="I17" t="str">
        <f>'Enter Scores'!B275</f>
        <v>MAROON, WHITE AND SILVER</v>
      </c>
      <c r="J17" t="str">
        <f>'Enter Scores'!B263</f>
        <v>ZACH</v>
      </c>
      <c r="K17" t="str">
        <f>'Enter Scores'!C263</f>
        <v>JACKSON</v>
      </c>
      <c r="L17" t="str">
        <f>'Enter Scores'!D263</f>
        <v>12</v>
      </c>
      <c r="M17" t="str">
        <f>'Enter Scores'!B264</f>
        <v>SALA</v>
      </c>
      <c r="N17" t="str">
        <f>'Enter Scores'!C264</f>
        <v>MAUSSA</v>
      </c>
      <c r="O17" t="str">
        <f>'Enter Scores'!D264</f>
        <v>12</v>
      </c>
      <c r="P17" t="str">
        <f>'Enter Scores'!B265</f>
        <v>JACKSON</v>
      </c>
      <c r="Q17" t="str">
        <f>'Enter Scores'!C265</f>
        <v>ONDASH</v>
      </c>
      <c r="R17" t="str">
        <f>'Enter Scores'!D265</f>
        <v>12</v>
      </c>
      <c r="S17" t="str">
        <f>'Enter Scores'!B266</f>
        <v>MAX</v>
      </c>
      <c r="T17" t="str">
        <f>'Enter Scores'!C266</f>
        <v>PORTER</v>
      </c>
      <c r="U17" t="str">
        <f>'Enter Scores'!D266</f>
        <v>12</v>
      </c>
      <c r="V17" t="str">
        <f>'Enter Scores'!B267</f>
        <v>CHASE</v>
      </c>
      <c r="W17" t="str">
        <f>'Enter Scores'!C267</f>
        <v>WEST</v>
      </c>
      <c r="X17" t="str">
        <f>'Enter Scores'!D267</f>
        <v>12</v>
      </c>
      <c r="Y17" t="str">
        <f>'Enter Scores'!B268</f>
        <v>MASON</v>
      </c>
      <c r="Z17" t="str">
        <f>'Enter Scores'!C268</f>
        <v>BRAGG</v>
      </c>
      <c r="AA17" t="str">
        <f>'Enter Scores'!D268</f>
        <v>11</v>
      </c>
      <c r="AB17" t="str">
        <f>'Enter Scores'!B269</f>
        <v>ERICK</v>
      </c>
      <c r="AC17" t="str">
        <f>'Enter Scores'!C269</f>
        <v>AYALA</v>
      </c>
      <c r="AD17" t="str">
        <f>'Enter Scores'!D269</f>
        <v>10</v>
      </c>
      <c r="AE17" t="str">
        <f>'Enter Scores'!B270</f>
        <v>BRANDON</v>
      </c>
      <c r="AF17" t="str">
        <f>'Enter Scores'!C270</f>
        <v>RATHBUN</v>
      </c>
      <c r="AG17" t="str">
        <f>'Enter Scores'!D270</f>
        <v>10</v>
      </c>
    </row>
    <row r="18" spans="1:33" x14ac:dyDescent="0.3">
      <c r="A18" t="e">
        <f>'Enter Scores'!#REF!</f>
        <v>#REF!</v>
      </c>
      <c r="B18" t="e">
        <f>'Enter Scores'!#REF!</f>
        <v>#REF!</v>
      </c>
      <c r="C18" t="e">
        <f>'Enter Scores'!#REF!</f>
        <v>#REF!</v>
      </c>
      <c r="D18" t="e">
        <f>'Enter Scores'!#REF!</f>
        <v>#REF!</v>
      </c>
      <c r="E18" t="e">
        <f>'Enter Scores'!#REF!</f>
        <v>#REF!</v>
      </c>
      <c r="F18" t="e">
        <f>'Enter Scores'!#REF!</f>
        <v>#REF!</v>
      </c>
      <c r="G18" t="e">
        <f>'Enter Scores'!#REF!</f>
        <v>#REF!</v>
      </c>
      <c r="H18" t="e">
        <f>'Enter Scores'!#REF!</f>
        <v>#REF!</v>
      </c>
      <c r="I18" t="e">
        <f>'Enter Scores'!#REF!</f>
        <v>#REF!</v>
      </c>
      <c r="J18" t="e">
        <f>'Enter Scores'!#REF!</f>
        <v>#REF!</v>
      </c>
      <c r="K18" t="e">
        <f>'Enter Scores'!#REF!</f>
        <v>#REF!</v>
      </c>
      <c r="L18" t="e">
        <f>'Enter Scores'!#REF!</f>
        <v>#REF!</v>
      </c>
      <c r="M18" t="e">
        <f>'Enter Scores'!#REF!</f>
        <v>#REF!</v>
      </c>
      <c r="N18" t="e">
        <f>'Enter Scores'!#REF!</f>
        <v>#REF!</v>
      </c>
      <c r="O18" t="e">
        <f>'Enter Scores'!#REF!</f>
        <v>#REF!</v>
      </c>
      <c r="P18" t="e">
        <f>'Enter Scores'!#REF!</f>
        <v>#REF!</v>
      </c>
      <c r="Q18" t="e">
        <f>'Enter Scores'!#REF!</f>
        <v>#REF!</v>
      </c>
      <c r="R18" t="e">
        <f>'Enter Scores'!#REF!</f>
        <v>#REF!</v>
      </c>
      <c r="S18" t="e">
        <f>'Enter Scores'!#REF!</f>
        <v>#REF!</v>
      </c>
      <c r="T18" t="e">
        <f>'Enter Scores'!#REF!</f>
        <v>#REF!</v>
      </c>
      <c r="U18" t="e">
        <f>'Enter Scores'!#REF!</f>
        <v>#REF!</v>
      </c>
      <c r="V18" t="e">
        <f>'Enter Scores'!#REF!</f>
        <v>#REF!</v>
      </c>
      <c r="W18" t="e">
        <f>'Enter Scores'!#REF!</f>
        <v>#REF!</v>
      </c>
      <c r="X18" t="e">
        <f>'Enter Scores'!#REF!</f>
        <v>#REF!</v>
      </c>
      <c r="Y18" t="e">
        <f>'Enter Scores'!#REF!</f>
        <v>#REF!</v>
      </c>
      <c r="Z18" t="e">
        <f>'Enter Scores'!#REF!</f>
        <v>#REF!</v>
      </c>
      <c r="AA18" t="e">
        <f>'Enter Scores'!#REF!</f>
        <v>#REF!</v>
      </c>
      <c r="AB18" t="e">
        <f>'Enter Scores'!#REF!</f>
        <v>#REF!</v>
      </c>
      <c r="AC18" t="e">
        <f>'Enter Scores'!#REF!</f>
        <v>#REF!</v>
      </c>
      <c r="AD18" t="e">
        <f>'Enter Scores'!#REF!</f>
        <v>#REF!</v>
      </c>
      <c r="AE18" t="e">
        <f>'Enter Scores'!#REF!</f>
        <v>#REF!</v>
      </c>
      <c r="AF18" t="e">
        <f>'Enter Scores'!#REF!</f>
        <v>#REF!</v>
      </c>
      <c r="AG18" t="e">
        <f>'Enter Scores'!#REF!</f>
        <v>#REF!</v>
      </c>
    </row>
    <row r="19" spans="1:33" x14ac:dyDescent="0.3">
      <c r="A19" t="e">
        <f>'Enter Scores'!#REF!</f>
        <v>#REF!</v>
      </c>
      <c r="B19" t="e">
        <f>'Enter Scores'!#REF!</f>
        <v>#REF!</v>
      </c>
      <c r="C19" t="e">
        <f>'Enter Scores'!#REF!</f>
        <v>#REF!</v>
      </c>
      <c r="D19" t="e">
        <f>'Enter Scores'!#REF!</f>
        <v>#REF!</v>
      </c>
      <c r="E19" t="e">
        <f>'Enter Scores'!#REF!</f>
        <v>#REF!</v>
      </c>
      <c r="F19" t="e">
        <f>'Enter Scores'!#REF!</f>
        <v>#REF!</v>
      </c>
      <c r="G19" t="e">
        <f>'Enter Scores'!#REF!</f>
        <v>#REF!</v>
      </c>
      <c r="H19" t="e">
        <f>'Enter Scores'!#REF!</f>
        <v>#REF!</v>
      </c>
      <c r="I19" t="e">
        <f>'Enter Scores'!#REF!</f>
        <v>#REF!</v>
      </c>
      <c r="J19" t="e">
        <f>'Enter Scores'!#REF!</f>
        <v>#REF!</v>
      </c>
      <c r="K19" t="e">
        <f>'Enter Scores'!#REF!</f>
        <v>#REF!</v>
      </c>
      <c r="L19" t="e">
        <f>'Enter Scores'!#REF!</f>
        <v>#REF!</v>
      </c>
      <c r="M19" t="e">
        <f>'Enter Scores'!#REF!</f>
        <v>#REF!</v>
      </c>
      <c r="N19" t="e">
        <f>'Enter Scores'!#REF!</f>
        <v>#REF!</v>
      </c>
      <c r="O19" t="e">
        <f>'Enter Scores'!#REF!</f>
        <v>#REF!</v>
      </c>
      <c r="P19" t="e">
        <f>'Enter Scores'!#REF!</f>
        <v>#REF!</v>
      </c>
      <c r="Q19" t="e">
        <f>'Enter Scores'!#REF!</f>
        <v>#REF!</v>
      </c>
      <c r="R19" t="e">
        <f>'Enter Scores'!#REF!</f>
        <v>#REF!</v>
      </c>
      <c r="S19" t="e">
        <f>'Enter Scores'!#REF!</f>
        <v>#REF!</v>
      </c>
      <c r="T19" t="e">
        <f>'Enter Scores'!#REF!</f>
        <v>#REF!</v>
      </c>
      <c r="U19" t="e">
        <f>'Enter Scores'!#REF!</f>
        <v>#REF!</v>
      </c>
      <c r="V19" t="e">
        <f>'Enter Scores'!#REF!</f>
        <v>#REF!</v>
      </c>
      <c r="W19" t="e">
        <f>'Enter Scores'!#REF!</f>
        <v>#REF!</v>
      </c>
      <c r="X19" t="e">
        <f>'Enter Scores'!#REF!</f>
        <v>#REF!</v>
      </c>
      <c r="Y19" t="e">
        <f>'Enter Scores'!#REF!</f>
        <v>#REF!</v>
      </c>
      <c r="Z19" t="e">
        <f>'Enter Scores'!#REF!</f>
        <v>#REF!</v>
      </c>
      <c r="AA19" t="e">
        <f>'Enter Scores'!#REF!</f>
        <v>#REF!</v>
      </c>
      <c r="AB19" t="e">
        <f>'Enter Scores'!#REF!</f>
        <v>#REF!</v>
      </c>
      <c r="AC19" t="e">
        <f>'Enter Scores'!#REF!</f>
        <v>#REF!</v>
      </c>
      <c r="AD19" t="e">
        <f>'Enter Scores'!#REF!</f>
        <v>#REF!</v>
      </c>
      <c r="AE19" t="e">
        <f>'Enter Scores'!#REF!</f>
        <v>#REF!</v>
      </c>
      <c r="AF19" t="e">
        <f>'Enter Scores'!#REF!</f>
        <v>#REF!</v>
      </c>
      <c r="AG19" t="e">
        <f>'Enter Scores'!#REF!</f>
        <v>#REF!</v>
      </c>
    </row>
    <row r="20" spans="1:33" x14ac:dyDescent="0.3">
      <c r="A20" t="e">
        <f>'Enter Scores'!#REF!</f>
        <v>#REF!</v>
      </c>
      <c r="B20" t="e">
        <f>'Enter Scores'!#REF!</f>
        <v>#REF!</v>
      </c>
      <c r="C20" t="e">
        <f>'Enter Scores'!#REF!</f>
        <v>#REF!</v>
      </c>
      <c r="D20" t="e">
        <f>'Enter Scores'!#REF!</f>
        <v>#REF!</v>
      </c>
      <c r="E20" t="e">
        <f>'Enter Scores'!#REF!</f>
        <v>#REF!</v>
      </c>
      <c r="F20" t="e">
        <f>'Enter Scores'!#REF!</f>
        <v>#REF!</v>
      </c>
      <c r="G20" t="e">
        <f>'Enter Scores'!#REF!</f>
        <v>#REF!</v>
      </c>
      <c r="H20" t="e">
        <f>'Enter Scores'!#REF!</f>
        <v>#REF!</v>
      </c>
      <c r="I20" t="e">
        <f>'Enter Scores'!#REF!</f>
        <v>#REF!</v>
      </c>
      <c r="J20" t="e">
        <f>'Enter Scores'!#REF!</f>
        <v>#REF!</v>
      </c>
      <c r="K20" t="e">
        <f>'Enter Scores'!#REF!</f>
        <v>#REF!</v>
      </c>
      <c r="L20" t="e">
        <f>'Enter Scores'!#REF!</f>
        <v>#REF!</v>
      </c>
      <c r="M20" t="e">
        <f>'Enter Scores'!#REF!</f>
        <v>#REF!</v>
      </c>
      <c r="N20" t="e">
        <f>'Enter Scores'!#REF!</f>
        <v>#REF!</v>
      </c>
      <c r="O20" t="e">
        <f>'Enter Scores'!#REF!</f>
        <v>#REF!</v>
      </c>
      <c r="P20" t="e">
        <f>'Enter Scores'!#REF!</f>
        <v>#REF!</v>
      </c>
      <c r="Q20" t="e">
        <f>'Enter Scores'!#REF!</f>
        <v>#REF!</v>
      </c>
      <c r="R20" t="e">
        <f>'Enter Scores'!#REF!</f>
        <v>#REF!</v>
      </c>
      <c r="S20" t="e">
        <f>'Enter Scores'!#REF!</f>
        <v>#REF!</v>
      </c>
      <c r="T20" t="e">
        <f>'Enter Scores'!#REF!</f>
        <v>#REF!</v>
      </c>
      <c r="U20" t="e">
        <f>'Enter Scores'!#REF!</f>
        <v>#REF!</v>
      </c>
      <c r="V20" t="e">
        <f>'Enter Scores'!#REF!</f>
        <v>#REF!</v>
      </c>
      <c r="W20" t="e">
        <f>'Enter Scores'!#REF!</f>
        <v>#REF!</v>
      </c>
      <c r="X20" t="e">
        <f>'Enter Scores'!#REF!</f>
        <v>#REF!</v>
      </c>
      <c r="Y20" t="e">
        <f>'Enter Scores'!#REF!</f>
        <v>#REF!</v>
      </c>
      <c r="Z20" t="e">
        <f>'Enter Scores'!#REF!</f>
        <v>#REF!</v>
      </c>
      <c r="AA20" t="e">
        <f>'Enter Scores'!#REF!</f>
        <v>#REF!</v>
      </c>
      <c r="AB20" t="e">
        <f>'Enter Scores'!#REF!</f>
        <v>#REF!</v>
      </c>
      <c r="AC20" t="e">
        <f>'Enter Scores'!#REF!</f>
        <v>#REF!</v>
      </c>
      <c r="AD20" t="e">
        <f>'Enter Scores'!#REF!</f>
        <v>#REF!</v>
      </c>
      <c r="AE20" t="e">
        <f>'Enter Scores'!#REF!</f>
        <v>#REF!</v>
      </c>
      <c r="AF20" t="e">
        <f>'Enter Scores'!#REF!</f>
        <v>#REF!</v>
      </c>
      <c r="AG20" t="e">
        <f>'Enter Scores'!#REF!</f>
        <v>#REF!</v>
      </c>
    </row>
    <row r="21" spans="1:33" x14ac:dyDescent="0.3">
      <c r="A21" t="e">
        <f>'Enter Scores'!#REF!</f>
        <v>#REF!</v>
      </c>
      <c r="B21" t="e">
        <f>'Enter Scores'!#REF!</f>
        <v>#REF!</v>
      </c>
      <c r="C21" t="e">
        <f>'Enter Scores'!#REF!</f>
        <v>#REF!</v>
      </c>
      <c r="D21" t="e">
        <f>'Enter Scores'!#REF!</f>
        <v>#REF!</v>
      </c>
      <c r="E21" t="e">
        <f>'Enter Scores'!#REF!</f>
        <v>#REF!</v>
      </c>
      <c r="F21" t="e">
        <f>'Enter Scores'!#REF!</f>
        <v>#REF!</v>
      </c>
      <c r="G21" t="e">
        <f>'Enter Scores'!#REF!</f>
        <v>#REF!</v>
      </c>
      <c r="H21" t="e">
        <f>'Enter Scores'!#REF!</f>
        <v>#REF!</v>
      </c>
      <c r="I21" t="e">
        <f>'Enter Scores'!#REF!</f>
        <v>#REF!</v>
      </c>
      <c r="J21" t="e">
        <f>'Enter Scores'!#REF!</f>
        <v>#REF!</v>
      </c>
      <c r="K21" t="e">
        <f>'Enter Scores'!#REF!</f>
        <v>#REF!</v>
      </c>
      <c r="L21" t="e">
        <f>'Enter Scores'!#REF!</f>
        <v>#REF!</v>
      </c>
      <c r="M21" t="e">
        <f>'Enter Scores'!#REF!</f>
        <v>#REF!</v>
      </c>
      <c r="N21" t="e">
        <f>'Enter Scores'!#REF!</f>
        <v>#REF!</v>
      </c>
      <c r="O21" t="e">
        <f>'Enter Scores'!#REF!</f>
        <v>#REF!</v>
      </c>
      <c r="P21" t="e">
        <f>'Enter Scores'!#REF!</f>
        <v>#REF!</v>
      </c>
      <c r="Q21" t="e">
        <f>'Enter Scores'!#REF!</f>
        <v>#REF!</v>
      </c>
      <c r="R21" t="e">
        <f>'Enter Scores'!#REF!</f>
        <v>#REF!</v>
      </c>
      <c r="S21" t="e">
        <f>'Enter Scores'!#REF!</f>
        <v>#REF!</v>
      </c>
      <c r="T21" t="e">
        <f>'Enter Scores'!#REF!</f>
        <v>#REF!</v>
      </c>
      <c r="U21" t="e">
        <f>'Enter Scores'!#REF!</f>
        <v>#REF!</v>
      </c>
      <c r="V21" t="e">
        <f>'Enter Scores'!#REF!</f>
        <v>#REF!</v>
      </c>
      <c r="W21" t="e">
        <f>'Enter Scores'!#REF!</f>
        <v>#REF!</v>
      </c>
      <c r="X21" t="e">
        <f>'Enter Scores'!#REF!</f>
        <v>#REF!</v>
      </c>
      <c r="Y21" t="e">
        <f>'Enter Scores'!#REF!</f>
        <v>#REF!</v>
      </c>
      <c r="Z21" t="e">
        <f>'Enter Scores'!#REF!</f>
        <v>#REF!</v>
      </c>
      <c r="AA21" t="e">
        <f>'Enter Scores'!#REF!</f>
        <v>#REF!</v>
      </c>
      <c r="AB21" t="e">
        <f>'Enter Scores'!#REF!</f>
        <v>#REF!</v>
      </c>
      <c r="AC21" t="e">
        <f>'Enter Scores'!#REF!</f>
        <v>#REF!</v>
      </c>
      <c r="AD21" t="e">
        <f>'Enter Scores'!#REF!</f>
        <v>#REF!</v>
      </c>
      <c r="AE21" t="e">
        <f>'Enter Scores'!#REF!</f>
        <v>#REF!</v>
      </c>
      <c r="AF21" t="e">
        <f>'Enter Scores'!#REF!</f>
        <v>#REF!</v>
      </c>
      <c r="AG21" t="e">
        <f>'Enter Scores'!#REF!</f>
        <v>#REF!</v>
      </c>
    </row>
    <row r="22" spans="1:33" x14ac:dyDescent="0.3">
      <c r="A22" t="e">
        <f>'Enter Scores'!#REF!</f>
        <v>#REF!</v>
      </c>
      <c r="B22" t="e">
        <f>'Enter Scores'!#REF!</f>
        <v>#REF!</v>
      </c>
      <c r="C22" t="e">
        <f>'Enter Scores'!#REF!</f>
        <v>#REF!</v>
      </c>
      <c r="D22" t="e">
        <f>'Enter Scores'!#REF!</f>
        <v>#REF!</v>
      </c>
      <c r="E22" t="e">
        <f>'Enter Scores'!#REF!</f>
        <v>#REF!</v>
      </c>
      <c r="F22" t="e">
        <f>'Enter Scores'!#REF!</f>
        <v>#REF!</v>
      </c>
      <c r="G22" t="e">
        <f>'Enter Scores'!#REF!</f>
        <v>#REF!</v>
      </c>
      <c r="H22" t="e">
        <f>'Enter Scores'!#REF!</f>
        <v>#REF!</v>
      </c>
      <c r="I22" t="e">
        <f>'Enter Scores'!#REF!</f>
        <v>#REF!</v>
      </c>
      <c r="J22" t="e">
        <f>'Enter Scores'!#REF!</f>
        <v>#REF!</v>
      </c>
      <c r="K22" t="e">
        <f>'Enter Scores'!#REF!</f>
        <v>#REF!</v>
      </c>
      <c r="L22" t="e">
        <f>'Enter Scores'!#REF!</f>
        <v>#REF!</v>
      </c>
      <c r="M22" t="e">
        <f>'Enter Scores'!#REF!</f>
        <v>#REF!</v>
      </c>
      <c r="N22" t="e">
        <f>'Enter Scores'!#REF!</f>
        <v>#REF!</v>
      </c>
      <c r="O22" t="e">
        <f>'Enter Scores'!#REF!</f>
        <v>#REF!</v>
      </c>
      <c r="P22" t="e">
        <f>'Enter Scores'!#REF!</f>
        <v>#REF!</v>
      </c>
      <c r="Q22" t="e">
        <f>'Enter Scores'!#REF!</f>
        <v>#REF!</v>
      </c>
      <c r="R22" t="e">
        <f>'Enter Scores'!#REF!</f>
        <v>#REF!</v>
      </c>
      <c r="S22" t="e">
        <f>'Enter Scores'!#REF!</f>
        <v>#REF!</v>
      </c>
      <c r="T22" t="e">
        <f>'Enter Scores'!#REF!</f>
        <v>#REF!</v>
      </c>
      <c r="U22" t="e">
        <f>'Enter Scores'!#REF!</f>
        <v>#REF!</v>
      </c>
      <c r="V22" t="e">
        <f>'Enter Scores'!#REF!</f>
        <v>#REF!</v>
      </c>
      <c r="W22" t="e">
        <f>'Enter Scores'!#REF!</f>
        <v>#REF!</v>
      </c>
      <c r="X22" t="e">
        <f>'Enter Scores'!#REF!</f>
        <v>#REF!</v>
      </c>
      <c r="Y22" t="e">
        <f>'Enter Scores'!#REF!</f>
        <v>#REF!</v>
      </c>
      <c r="Z22" t="e">
        <f>'Enter Scores'!#REF!</f>
        <v>#REF!</v>
      </c>
      <c r="AA22" t="e">
        <f>'Enter Scores'!#REF!</f>
        <v>#REF!</v>
      </c>
      <c r="AB22" t="e">
        <f>'Enter Scores'!#REF!</f>
        <v>#REF!</v>
      </c>
      <c r="AC22" t="e">
        <f>'Enter Scores'!#REF!</f>
        <v>#REF!</v>
      </c>
      <c r="AD22" t="e">
        <f>'Enter Scores'!#REF!</f>
        <v>#REF!</v>
      </c>
      <c r="AE22" t="e">
        <f>'Enter Scores'!#REF!</f>
        <v>#REF!</v>
      </c>
      <c r="AF22" t="e">
        <f>'Enter Scores'!#REF!</f>
        <v>#REF!</v>
      </c>
      <c r="AG22" t="e">
        <f>'Enter Scores'!#REF!</f>
        <v>#REF!</v>
      </c>
    </row>
    <row r="23" spans="1:33" x14ac:dyDescent="0.3">
      <c r="A23" t="e">
        <f>'Enter Scores'!#REF!</f>
        <v>#REF!</v>
      </c>
      <c r="B23" t="e">
        <f>'Enter Scores'!#REF!</f>
        <v>#REF!</v>
      </c>
      <c r="C23" t="e">
        <f>'Enter Scores'!#REF!</f>
        <v>#REF!</v>
      </c>
      <c r="D23" t="e">
        <f>'Enter Scores'!#REF!</f>
        <v>#REF!</v>
      </c>
      <c r="E23" t="e">
        <f>'Enter Scores'!#REF!</f>
        <v>#REF!</v>
      </c>
      <c r="F23" t="e">
        <f>'Enter Scores'!#REF!</f>
        <v>#REF!</v>
      </c>
      <c r="G23" t="e">
        <f>'Enter Scores'!#REF!</f>
        <v>#REF!</v>
      </c>
      <c r="H23" t="e">
        <f>'Enter Scores'!#REF!</f>
        <v>#REF!</v>
      </c>
      <c r="I23" t="e">
        <f>'Enter Scores'!#REF!</f>
        <v>#REF!</v>
      </c>
      <c r="J23" t="e">
        <f>'Enter Scores'!#REF!</f>
        <v>#REF!</v>
      </c>
      <c r="K23" t="e">
        <f>'Enter Scores'!#REF!</f>
        <v>#REF!</v>
      </c>
      <c r="L23" t="e">
        <f>'Enter Scores'!#REF!</f>
        <v>#REF!</v>
      </c>
      <c r="M23" t="e">
        <f>'Enter Scores'!#REF!</f>
        <v>#REF!</v>
      </c>
      <c r="N23" t="e">
        <f>'Enter Scores'!#REF!</f>
        <v>#REF!</v>
      </c>
      <c r="O23" t="e">
        <f>'Enter Scores'!#REF!</f>
        <v>#REF!</v>
      </c>
      <c r="P23" t="e">
        <f>'Enter Scores'!#REF!</f>
        <v>#REF!</v>
      </c>
      <c r="Q23" t="e">
        <f>'Enter Scores'!#REF!</f>
        <v>#REF!</v>
      </c>
      <c r="R23" t="e">
        <f>'Enter Scores'!#REF!</f>
        <v>#REF!</v>
      </c>
      <c r="S23" t="e">
        <f>'Enter Scores'!#REF!</f>
        <v>#REF!</v>
      </c>
      <c r="T23" t="e">
        <f>'Enter Scores'!#REF!</f>
        <v>#REF!</v>
      </c>
      <c r="U23" t="e">
        <f>'Enter Scores'!#REF!</f>
        <v>#REF!</v>
      </c>
      <c r="V23" t="e">
        <f>'Enter Scores'!#REF!</f>
        <v>#REF!</v>
      </c>
      <c r="W23" t="e">
        <f>'Enter Scores'!#REF!</f>
        <v>#REF!</v>
      </c>
      <c r="X23" t="e">
        <f>'Enter Scores'!#REF!</f>
        <v>#REF!</v>
      </c>
      <c r="Y23" t="e">
        <f>'Enter Scores'!#REF!</f>
        <v>#REF!</v>
      </c>
      <c r="Z23" t="e">
        <f>'Enter Scores'!#REF!</f>
        <v>#REF!</v>
      </c>
      <c r="AA23" t="e">
        <f>'Enter Scores'!#REF!</f>
        <v>#REF!</v>
      </c>
      <c r="AB23" t="e">
        <f>'Enter Scores'!#REF!</f>
        <v>#REF!</v>
      </c>
      <c r="AC23" t="e">
        <f>'Enter Scores'!#REF!</f>
        <v>#REF!</v>
      </c>
      <c r="AD23" t="e">
        <f>'Enter Scores'!#REF!</f>
        <v>#REF!</v>
      </c>
      <c r="AE23" t="e">
        <f>'Enter Scores'!#REF!</f>
        <v>#REF!</v>
      </c>
      <c r="AF23" t="e">
        <f>'Enter Scores'!#REF!</f>
        <v>#REF!</v>
      </c>
      <c r="AG23" t="e">
        <f>'Enter Scores'!#REF!</f>
        <v>#REF!</v>
      </c>
    </row>
    <row r="24" spans="1:33" x14ac:dyDescent="0.3">
      <c r="A24" t="e">
        <f>'Enter Scores'!#REF!</f>
        <v>#REF!</v>
      </c>
      <c r="B24" t="e">
        <f>'Enter Scores'!#REF!</f>
        <v>#REF!</v>
      </c>
      <c r="C24" t="e">
        <f>'Enter Scores'!#REF!</f>
        <v>#REF!</v>
      </c>
      <c r="D24" t="e">
        <f>'Enter Scores'!#REF!</f>
        <v>#REF!</v>
      </c>
      <c r="E24" t="e">
        <f>'Enter Scores'!#REF!</f>
        <v>#REF!</v>
      </c>
      <c r="F24" t="e">
        <f>'Enter Scores'!#REF!</f>
        <v>#REF!</v>
      </c>
      <c r="G24" t="e">
        <f>'Enter Scores'!#REF!</f>
        <v>#REF!</v>
      </c>
      <c r="H24" t="e">
        <f>'Enter Scores'!#REF!</f>
        <v>#REF!</v>
      </c>
      <c r="I24" t="e">
        <f>'Enter Scores'!#REF!</f>
        <v>#REF!</v>
      </c>
      <c r="J24" t="e">
        <f>'Enter Scores'!#REF!</f>
        <v>#REF!</v>
      </c>
      <c r="K24" t="e">
        <f>'Enter Scores'!#REF!</f>
        <v>#REF!</v>
      </c>
      <c r="L24" t="e">
        <f>'Enter Scores'!#REF!</f>
        <v>#REF!</v>
      </c>
      <c r="M24" t="e">
        <f>'Enter Scores'!#REF!</f>
        <v>#REF!</v>
      </c>
      <c r="N24" t="e">
        <f>'Enter Scores'!#REF!</f>
        <v>#REF!</v>
      </c>
      <c r="O24" t="e">
        <f>'Enter Scores'!#REF!</f>
        <v>#REF!</v>
      </c>
      <c r="P24" t="e">
        <f>'Enter Scores'!#REF!</f>
        <v>#REF!</v>
      </c>
      <c r="Q24" t="e">
        <f>'Enter Scores'!#REF!</f>
        <v>#REF!</v>
      </c>
      <c r="R24" t="e">
        <f>'Enter Scores'!#REF!</f>
        <v>#REF!</v>
      </c>
      <c r="S24" t="e">
        <f>'Enter Scores'!#REF!</f>
        <v>#REF!</v>
      </c>
      <c r="T24" t="e">
        <f>'Enter Scores'!#REF!</f>
        <v>#REF!</v>
      </c>
      <c r="U24" t="e">
        <f>'Enter Scores'!#REF!</f>
        <v>#REF!</v>
      </c>
      <c r="V24" t="e">
        <f>'Enter Scores'!#REF!</f>
        <v>#REF!</v>
      </c>
      <c r="W24" t="e">
        <f>'Enter Scores'!#REF!</f>
        <v>#REF!</v>
      </c>
      <c r="X24" t="e">
        <f>'Enter Scores'!#REF!</f>
        <v>#REF!</v>
      </c>
      <c r="Y24" t="e">
        <f>'Enter Scores'!#REF!</f>
        <v>#REF!</v>
      </c>
      <c r="Z24" t="e">
        <f>'Enter Scores'!#REF!</f>
        <v>#REF!</v>
      </c>
      <c r="AA24" t="e">
        <f>'Enter Scores'!#REF!</f>
        <v>#REF!</v>
      </c>
      <c r="AB24" t="e">
        <f>'Enter Scores'!#REF!</f>
        <v>#REF!</v>
      </c>
      <c r="AC24" t="e">
        <f>'Enter Scores'!#REF!</f>
        <v>#REF!</v>
      </c>
      <c r="AD24" t="e">
        <f>'Enter Scores'!#REF!</f>
        <v>#REF!</v>
      </c>
      <c r="AE24" t="e">
        <f>'Enter Scores'!#REF!</f>
        <v>#REF!</v>
      </c>
      <c r="AF24" t="e">
        <f>'Enter Scores'!#REF!</f>
        <v>#REF!</v>
      </c>
      <c r="AG24" t="e">
        <f>'Enter Scores'!#REF!</f>
        <v>#REF!</v>
      </c>
    </row>
    <row r="25" spans="1:33" x14ac:dyDescent="0.3">
      <c r="A25" t="e">
        <f>'Enter Scores'!#REF!</f>
        <v>#REF!</v>
      </c>
      <c r="B25" t="e">
        <f>'Enter Scores'!#REF!</f>
        <v>#REF!</v>
      </c>
      <c r="C25" t="e">
        <f>'Enter Scores'!#REF!</f>
        <v>#REF!</v>
      </c>
      <c r="D25" t="e">
        <f>'Enter Scores'!#REF!</f>
        <v>#REF!</v>
      </c>
      <c r="E25" t="e">
        <f>'Enter Scores'!#REF!</f>
        <v>#REF!</v>
      </c>
      <c r="F25" t="e">
        <f>'Enter Scores'!#REF!</f>
        <v>#REF!</v>
      </c>
      <c r="G25" t="e">
        <f>'Enter Scores'!#REF!</f>
        <v>#REF!</v>
      </c>
      <c r="H25" t="e">
        <f>'Enter Scores'!#REF!</f>
        <v>#REF!</v>
      </c>
      <c r="I25" t="e">
        <f>'Enter Scores'!#REF!</f>
        <v>#REF!</v>
      </c>
      <c r="J25" t="e">
        <f>'Enter Scores'!#REF!</f>
        <v>#REF!</v>
      </c>
      <c r="K25" t="e">
        <f>'Enter Scores'!#REF!</f>
        <v>#REF!</v>
      </c>
      <c r="L25" t="e">
        <f>'Enter Scores'!#REF!</f>
        <v>#REF!</v>
      </c>
      <c r="M25" t="e">
        <f>'Enter Scores'!#REF!</f>
        <v>#REF!</v>
      </c>
      <c r="N25" t="e">
        <f>'Enter Scores'!#REF!</f>
        <v>#REF!</v>
      </c>
      <c r="O25" t="e">
        <f>'Enter Scores'!#REF!</f>
        <v>#REF!</v>
      </c>
      <c r="P25" t="e">
        <f>'Enter Scores'!#REF!</f>
        <v>#REF!</v>
      </c>
      <c r="Q25" t="e">
        <f>'Enter Scores'!#REF!</f>
        <v>#REF!</v>
      </c>
      <c r="R25" t="e">
        <f>'Enter Scores'!#REF!</f>
        <v>#REF!</v>
      </c>
      <c r="S25" t="e">
        <f>'Enter Scores'!#REF!</f>
        <v>#REF!</v>
      </c>
      <c r="T25" t="e">
        <f>'Enter Scores'!#REF!</f>
        <v>#REF!</v>
      </c>
      <c r="U25" t="e">
        <f>'Enter Scores'!#REF!</f>
        <v>#REF!</v>
      </c>
      <c r="V25" t="e">
        <f>'Enter Scores'!#REF!</f>
        <v>#REF!</v>
      </c>
      <c r="W25" t="e">
        <f>'Enter Scores'!#REF!</f>
        <v>#REF!</v>
      </c>
      <c r="X25" t="e">
        <f>'Enter Scores'!#REF!</f>
        <v>#REF!</v>
      </c>
      <c r="Y25" t="e">
        <f>'Enter Scores'!#REF!</f>
        <v>#REF!</v>
      </c>
      <c r="Z25" t="e">
        <f>'Enter Scores'!#REF!</f>
        <v>#REF!</v>
      </c>
      <c r="AA25" t="e">
        <f>'Enter Scores'!#REF!</f>
        <v>#REF!</v>
      </c>
      <c r="AB25" t="e">
        <f>'Enter Scores'!#REF!</f>
        <v>#REF!</v>
      </c>
      <c r="AC25" t="e">
        <f>'Enter Scores'!#REF!</f>
        <v>#REF!</v>
      </c>
      <c r="AD25" t="e">
        <f>'Enter Scores'!#REF!</f>
        <v>#REF!</v>
      </c>
      <c r="AE25" t="e">
        <f>'Enter Scores'!#REF!</f>
        <v>#REF!</v>
      </c>
      <c r="AF25" t="e">
        <f>'Enter Scores'!#REF!</f>
        <v>#REF!</v>
      </c>
      <c r="AG25" t="e">
        <f>'Enter Scores'!#REF!</f>
        <v>#REF!</v>
      </c>
    </row>
    <row r="26" spans="1:33" x14ac:dyDescent="0.3">
      <c r="A26" t="e">
        <f>'Enter Scores'!#REF!</f>
        <v>#REF!</v>
      </c>
      <c r="B26" t="e">
        <f>'Enter Scores'!#REF!</f>
        <v>#REF!</v>
      </c>
      <c r="C26" t="e">
        <f>'Enter Scores'!#REF!</f>
        <v>#REF!</v>
      </c>
      <c r="D26" t="e">
        <f>'Enter Scores'!#REF!</f>
        <v>#REF!</v>
      </c>
      <c r="E26" t="e">
        <f>'Enter Scores'!#REF!</f>
        <v>#REF!</v>
      </c>
      <c r="F26" t="e">
        <f>'Enter Scores'!#REF!</f>
        <v>#REF!</v>
      </c>
      <c r="G26" t="e">
        <f>'Enter Scores'!#REF!</f>
        <v>#REF!</v>
      </c>
      <c r="H26" t="e">
        <f>'Enter Scores'!#REF!</f>
        <v>#REF!</v>
      </c>
      <c r="I26" t="e">
        <f>'Enter Scores'!#REF!</f>
        <v>#REF!</v>
      </c>
      <c r="J26" t="e">
        <f>'Enter Scores'!#REF!</f>
        <v>#REF!</v>
      </c>
      <c r="K26" t="e">
        <f>'Enter Scores'!#REF!</f>
        <v>#REF!</v>
      </c>
      <c r="L26" t="e">
        <f>'Enter Scores'!#REF!</f>
        <v>#REF!</v>
      </c>
      <c r="M26" t="e">
        <f>'Enter Scores'!#REF!</f>
        <v>#REF!</v>
      </c>
      <c r="N26" t="e">
        <f>'Enter Scores'!#REF!</f>
        <v>#REF!</v>
      </c>
      <c r="O26" t="e">
        <f>'Enter Scores'!#REF!</f>
        <v>#REF!</v>
      </c>
      <c r="P26" t="e">
        <f>'Enter Scores'!#REF!</f>
        <v>#REF!</v>
      </c>
      <c r="Q26" t="e">
        <f>'Enter Scores'!#REF!</f>
        <v>#REF!</v>
      </c>
      <c r="R26" t="e">
        <f>'Enter Scores'!#REF!</f>
        <v>#REF!</v>
      </c>
      <c r="S26" t="e">
        <f>'Enter Scores'!#REF!</f>
        <v>#REF!</v>
      </c>
      <c r="T26" t="e">
        <f>'Enter Scores'!#REF!</f>
        <v>#REF!</v>
      </c>
      <c r="U26" t="e">
        <f>'Enter Scores'!#REF!</f>
        <v>#REF!</v>
      </c>
      <c r="V26" t="e">
        <f>'Enter Scores'!#REF!</f>
        <v>#REF!</v>
      </c>
      <c r="W26" t="e">
        <f>'Enter Scores'!#REF!</f>
        <v>#REF!</v>
      </c>
      <c r="X26" t="e">
        <f>'Enter Scores'!#REF!</f>
        <v>#REF!</v>
      </c>
      <c r="Y26" t="e">
        <f>'Enter Scores'!#REF!</f>
        <v>#REF!</v>
      </c>
      <c r="Z26" t="e">
        <f>'Enter Scores'!#REF!</f>
        <v>#REF!</v>
      </c>
      <c r="AA26" t="e">
        <f>'Enter Scores'!#REF!</f>
        <v>#REF!</v>
      </c>
      <c r="AB26" t="e">
        <f>'Enter Scores'!#REF!</f>
        <v>#REF!</v>
      </c>
      <c r="AC26" t="e">
        <f>'Enter Scores'!#REF!</f>
        <v>#REF!</v>
      </c>
      <c r="AD26" t="e">
        <f>'Enter Scores'!#REF!</f>
        <v>#REF!</v>
      </c>
      <c r="AE26" t="e">
        <f>'Enter Scores'!#REF!</f>
        <v>#REF!</v>
      </c>
      <c r="AF26" t="e">
        <f>'Enter Scores'!#REF!</f>
        <v>#REF!</v>
      </c>
      <c r="AG26" t="e">
        <f>'Enter Scores'!#REF!</f>
        <v>#REF!</v>
      </c>
    </row>
    <row r="27" spans="1:33" x14ac:dyDescent="0.3">
      <c r="A27" t="e">
        <f>'Enter Scores'!#REF!</f>
        <v>#REF!</v>
      </c>
      <c r="B27" t="e">
        <f>'Enter Scores'!#REF!</f>
        <v>#REF!</v>
      </c>
      <c r="C27" t="e">
        <f>'Enter Scores'!#REF!</f>
        <v>#REF!</v>
      </c>
      <c r="D27" t="e">
        <f>'Enter Scores'!#REF!</f>
        <v>#REF!</v>
      </c>
      <c r="E27" t="e">
        <f>'Enter Scores'!#REF!</f>
        <v>#REF!</v>
      </c>
      <c r="F27" t="e">
        <f>'Enter Scores'!#REF!</f>
        <v>#REF!</v>
      </c>
      <c r="G27" t="e">
        <f>'Enter Scores'!#REF!</f>
        <v>#REF!</v>
      </c>
      <c r="H27" t="e">
        <f>'Enter Scores'!#REF!</f>
        <v>#REF!</v>
      </c>
      <c r="I27" t="e">
        <f>'Enter Scores'!#REF!</f>
        <v>#REF!</v>
      </c>
      <c r="J27" t="e">
        <f>'Enter Scores'!#REF!</f>
        <v>#REF!</v>
      </c>
      <c r="K27" t="e">
        <f>'Enter Scores'!#REF!</f>
        <v>#REF!</v>
      </c>
      <c r="L27" t="e">
        <f>'Enter Scores'!#REF!</f>
        <v>#REF!</v>
      </c>
      <c r="M27" t="e">
        <f>'Enter Scores'!#REF!</f>
        <v>#REF!</v>
      </c>
      <c r="N27" t="e">
        <f>'Enter Scores'!#REF!</f>
        <v>#REF!</v>
      </c>
      <c r="O27" t="e">
        <f>'Enter Scores'!#REF!</f>
        <v>#REF!</v>
      </c>
      <c r="P27" t="e">
        <f>'Enter Scores'!#REF!</f>
        <v>#REF!</v>
      </c>
      <c r="Q27" t="e">
        <f>'Enter Scores'!#REF!</f>
        <v>#REF!</v>
      </c>
      <c r="R27" t="e">
        <f>'Enter Scores'!#REF!</f>
        <v>#REF!</v>
      </c>
      <c r="S27" t="e">
        <f>'Enter Scores'!#REF!</f>
        <v>#REF!</v>
      </c>
      <c r="T27" t="e">
        <f>'Enter Scores'!#REF!</f>
        <v>#REF!</v>
      </c>
      <c r="U27" t="e">
        <f>'Enter Scores'!#REF!</f>
        <v>#REF!</v>
      </c>
      <c r="V27" t="e">
        <f>'Enter Scores'!#REF!</f>
        <v>#REF!</v>
      </c>
      <c r="W27" t="e">
        <f>'Enter Scores'!#REF!</f>
        <v>#REF!</v>
      </c>
      <c r="X27" t="e">
        <f>'Enter Scores'!#REF!</f>
        <v>#REF!</v>
      </c>
      <c r="Y27" t="e">
        <f>'Enter Scores'!#REF!</f>
        <v>#REF!</v>
      </c>
      <c r="Z27" t="e">
        <f>'Enter Scores'!#REF!</f>
        <v>#REF!</v>
      </c>
      <c r="AA27" t="e">
        <f>'Enter Scores'!#REF!</f>
        <v>#REF!</v>
      </c>
      <c r="AB27" t="e">
        <f>'Enter Scores'!#REF!</f>
        <v>#REF!</v>
      </c>
      <c r="AC27" t="e">
        <f>'Enter Scores'!#REF!</f>
        <v>#REF!</v>
      </c>
      <c r="AD27" t="e">
        <f>'Enter Scores'!#REF!</f>
        <v>#REF!</v>
      </c>
      <c r="AE27" t="e">
        <f>'Enter Scores'!#REF!</f>
        <v>#REF!</v>
      </c>
      <c r="AF27" t="e">
        <f>'Enter Scores'!#REF!</f>
        <v>#REF!</v>
      </c>
      <c r="AG27" t="e">
        <f>'Enter Scores'!#REF!</f>
        <v>#REF!</v>
      </c>
    </row>
    <row r="28" spans="1:33" x14ac:dyDescent="0.3">
      <c r="A28" t="e">
        <f>'Enter Scores'!#REF!</f>
        <v>#REF!</v>
      </c>
      <c r="B28" t="e">
        <f>'Enter Scores'!#REF!</f>
        <v>#REF!</v>
      </c>
      <c r="C28" t="e">
        <f>'Enter Scores'!#REF!</f>
        <v>#REF!</v>
      </c>
      <c r="D28" t="e">
        <f>'Enter Scores'!#REF!</f>
        <v>#REF!</v>
      </c>
      <c r="E28" t="e">
        <f>'Enter Scores'!#REF!</f>
        <v>#REF!</v>
      </c>
      <c r="F28" t="e">
        <f>'Enter Scores'!#REF!</f>
        <v>#REF!</v>
      </c>
      <c r="G28" t="e">
        <f>'Enter Scores'!#REF!</f>
        <v>#REF!</v>
      </c>
      <c r="H28" t="e">
        <f>'Enter Scores'!#REF!</f>
        <v>#REF!</v>
      </c>
      <c r="I28" t="e">
        <f>'Enter Scores'!#REF!</f>
        <v>#REF!</v>
      </c>
      <c r="J28" t="e">
        <f>'Enter Scores'!#REF!</f>
        <v>#REF!</v>
      </c>
      <c r="K28" t="e">
        <f>'Enter Scores'!#REF!</f>
        <v>#REF!</v>
      </c>
      <c r="L28" t="e">
        <f>'Enter Scores'!#REF!</f>
        <v>#REF!</v>
      </c>
      <c r="M28" t="e">
        <f>'Enter Scores'!#REF!</f>
        <v>#REF!</v>
      </c>
      <c r="N28" t="e">
        <f>'Enter Scores'!#REF!</f>
        <v>#REF!</v>
      </c>
      <c r="O28" t="e">
        <f>'Enter Scores'!#REF!</f>
        <v>#REF!</v>
      </c>
      <c r="P28" t="e">
        <f>'Enter Scores'!#REF!</f>
        <v>#REF!</v>
      </c>
      <c r="Q28" t="e">
        <f>'Enter Scores'!#REF!</f>
        <v>#REF!</v>
      </c>
      <c r="R28" t="e">
        <f>'Enter Scores'!#REF!</f>
        <v>#REF!</v>
      </c>
      <c r="S28" t="e">
        <f>'Enter Scores'!#REF!</f>
        <v>#REF!</v>
      </c>
      <c r="T28" t="e">
        <f>'Enter Scores'!#REF!</f>
        <v>#REF!</v>
      </c>
      <c r="U28" t="e">
        <f>'Enter Scores'!#REF!</f>
        <v>#REF!</v>
      </c>
      <c r="V28" t="e">
        <f>'Enter Scores'!#REF!</f>
        <v>#REF!</v>
      </c>
      <c r="W28" t="e">
        <f>'Enter Scores'!#REF!</f>
        <v>#REF!</v>
      </c>
      <c r="X28" t="e">
        <f>'Enter Scores'!#REF!</f>
        <v>#REF!</v>
      </c>
      <c r="Y28" t="e">
        <f>'Enter Scores'!#REF!</f>
        <v>#REF!</v>
      </c>
      <c r="Z28" t="e">
        <f>'Enter Scores'!#REF!</f>
        <v>#REF!</v>
      </c>
      <c r="AA28" t="e">
        <f>'Enter Scores'!#REF!</f>
        <v>#REF!</v>
      </c>
      <c r="AB28" t="e">
        <f>'Enter Scores'!#REF!</f>
        <v>#REF!</v>
      </c>
      <c r="AC28" t="e">
        <f>'Enter Scores'!#REF!</f>
        <v>#REF!</v>
      </c>
      <c r="AD28" t="e">
        <f>'Enter Scores'!#REF!</f>
        <v>#REF!</v>
      </c>
      <c r="AE28" t="e">
        <f>'Enter Scores'!#REF!</f>
        <v>#REF!</v>
      </c>
      <c r="AF28" t="e">
        <f>'Enter Scores'!#REF!</f>
        <v>#REF!</v>
      </c>
      <c r="AG28" t="e">
        <f>'Enter Scores'!#REF!</f>
        <v>#REF!</v>
      </c>
    </row>
    <row r="29" spans="1:33" x14ac:dyDescent="0.3">
      <c r="A29" t="e">
        <f>'Enter Scores'!#REF!</f>
        <v>#REF!</v>
      </c>
      <c r="B29" t="e">
        <f>'Enter Scores'!#REF!</f>
        <v>#REF!</v>
      </c>
      <c r="C29" t="e">
        <f>'Enter Scores'!#REF!</f>
        <v>#REF!</v>
      </c>
      <c r="D29" t="e">
        <f>'Enter Scores'!#REF!</f>
        <v>#REF!</v>
      </c>
      <c r="E29" t="e">
        <f>'Enter Scores'!#REF!</f>
        <v>#REF!</v>
      </c>
      <c r="F29" t="e">
        <f>'Enter Scores'!#REF!</f>
        <v>#REF!</v>
      </c>
      <c r="G29" t="e">
        <f>'Enter Scores'!#REF!</f>
        <v>#REF!</v>
      </c>
      <c r="H29" t="e">
        <f>'Enter Scores'!#REF!</f>
        <v>#REF!</v>
      </c>
      <c r="I29" t="e">
        <f>'Enter Scores'!#REF!</f>
        <v>#REF!</v>
      </c>
      <c r="J29" t="e">
        <f>'Enter Scores'!#REF!</f>
        <v>#REF!</v>
      </c>
      <c r="K29" t="e">
        <f>'Enter Scores'!#REF!</f>
        <v>#REF!</v>
      </c>
      <c r="L29" t="e">
        <f>'Enter Scores'!#REF!</f>
        <v>#REF!</v>
      </c>
      <c r="M29" t="e">
        <f>'Enter Scores'!#REF!</f>
        <v>#REF!</v>
      </c>
      <c r="N29" t="e">
        <f>'Enter Scores'!#REF!</f>
        <v>#REF!</v>
      </c>
      <c r="O29" t="e">
        <f>'Enter Scores'!#REF!</f>
        <v>#REF!</v>
      </c>
      <c r="P29" t="e">
        <f>'Enter Scores'!#REF!</f>
        <v>#REF!</v>
      </c>
      <c r="Q29" t="e">
        <f>'Enter Scores'!#REF!</f>
        <v>#REF!</v>
      </c>
      <c r="R29" t="e">
        <f>'Enter Scores'!#REF!</f>
        <v>#REF!</v>
      </c>
      <c r="S29" t="e">
        <f>'Enter Scores'!#REF!</f>
        <v>#REF!</v>
      </c>
      <c r="T29" t="e">
        <f>'Enter Scores'!#REF!</f>
        <v>#REF!</v>
      </c>
      <c r="U29" t="e">
        <f>'Enter Scores'!#REF!</f>
        <v>#REF!</v>
      </c>
      <c r="V29" t="e">
        <f>'Enter Scores'!#REF!</f>
        <v>#REF!</v>
      </c>
      <c r="W29" t="e">
        <f>'Enter Scores'!#REF!</f>
        <v>#REF!</v>
      </c>
      <c r="X29" t="e">
        <f>'Enter Scores'!#REF!</f>
        <v>#REF!</v>
      </c>
      <c r="Y29" t="e">
        <f>'Enter Scores'!#REF!</f>
        <v>#REF!</v>
      </c>
      <c r="Z29" t="e">
        <f>'Enter Scores'!#REF!</f>
        <v>#REF!</v>
      </c>
      <c r="AA29" t="e">
        <f>'Enter Scores'!#REF!</f>
        <v>#REF!</v>
      </c>
      <c r="AB29" t="e">
        <f>'Enter Scores'!#REF!</f>
        <v>#REF!</v>
      </c>
      <c r="AC29" t="e">
        <f>'Enter Scores'!#REF!</f>
        <v>#REF!</v>
      </c>
      <c r="AD29" t="e">
        <f>'Enter Scores'!#REF!</f>
        <v>#REF!</v>
      </c>
      <c r="AE29" t="e">
        <f>'Enter Scores'!#REF!</f>
        <v>#REF!</v>
      </c>
      <c r="AF29" t="e">
        <f>'Enter Scores'!#REF!</f>
        <v>#REF!</v>
      </c>
      <c r="AG29" t="e">
        <f>'Enter Scores'!#REF!</f>
        <v>#REF!</v>
      </c>
    </row>
    <row r="30" spans="1:33" x14ac:dyDescent="0.3">
      <c r="A30" t="e">
        <f>'Enter Scores'!#REF!</f>
        <v>#REF!</v>
      </c>
      <c r="B30" t="e">
        <f>'Enter Scores'!#REF!</f>
        <v>#REF!</v>
      </c>
      <c r="C30" t="e">
        <f>'Enter Scores'!#REF!</f>
        <v>#REF!</v>
      </c>
      <c r="D30" t="e">
        <f>'Enter Scores'!#REF!</f>
        <v>#REF!</v>
      </c>
      <c r="E30" t="e">
        <f>'Enter Scores'!#REF!</f>
        <v>#REF!</v>
      </c>
      <c r="F30" t="e">
        <f>'Enter Scores'!#REF!</f>
        <v>#REF!</v>
      </c>
      <c r="G30" t="e">
        <f>'Enter Scores'!#REF!</f>
        <v>#REF!</v>
      </c>
      <c r="H30" t="e">
        <f>'Enter Scores'!#REF!</f>
        <v>#REF!</v>
      </c>
      <c r="I30" t="e">
        <f>'Enter Scores'!#REF!</f>
        <v>#REF!</v>
      </c>
      <c r="J30" t="e">
        <f>'Enter Scores'!#REF!</f>
        <v>#REF!</v>
      </c>
      <c r="K30" t="e">
        <f>'Enter Scores'!#REF!</f>
        <v>#REF!</v>
      </c>
      <c r="L30" t="e">
        <f>'Enter Scores'!#REF!</f>
        <v>#REF!</v>
      </c>
      <c r="M30" t="e">
        <f>'Enter Scores'!#REF!</f>
        <v>#REF!</v>
      </c>
      <c r="N30" t="e">
        <f>'Enter Scores'!#REF!</f>
        <v>#REF!</v>
      </c>
      <c r="O30" t="e">
        <f>'Enter Scores'!#REF!</f>
        <v>#REF!</v>
      </c>
      <c r="P30" t="e">
        <f>'Enter Scores'!#REF!</f>
        <v>#REF!</v>
      </c>
      <c r="Q30" t="e">
        <f>'Enter Scores'!#REF!</f>
        <v>#REF!</v>
      </c>
      <c r="R30" t="e">
        <f>'Enter Scores'!#REF!</f>
        <v>#REF!</v>
      </c>
      <c r="S30" t="e">
        <f>'Enter Scores'!#REF!</f>
        <v>#REF!</v>
      </c>
      <c r="T30" t="e">
        <f>'Enter Scores'!#REF!</f>
        <v>#REF!</v>
      </c>
      <c r="U30" t="e">
        <f>'Enter Scores'!#REF!</f>
        <v>#REF!</v>
      </c>
      <c r="V30" t="e">
        <f>'Enter Scores'!#REF!</f>
        <v>#REF!</v>
      </c>
      <c r="W30" t="e">
        <f>'Enter Scores'!#REF!</f>
        <v>#REF!</v>
      </c>
      <c r="X30" t="e">
        <f>'Enter Scores'!#REF!</f>
        <v>#REF!</v>
      </c>
      <c r="Y30" t="e">
        <f>'Enter Scores'!#REF!</f>
        <v>#REF!</v>
      </c>
      <c r="Z30" t="e">
        <f>'Enter Scores'!#REF!</f>
        <v>#REF!</v>
      </c>
      <c r="AA30" t="e">
        <f>'Enter Scores'!#REF!</f>
        <v>#REF!</v>
      </c>
      <c r="AB30" t="e">
        <f>'Enter Scores'!#REF!</f>
        <v>#REF!</v>
      </c>
      <c r="AC30" t="e">
        <f>'Enter Scores'!#REF!</f>
        <v>#REF!</v>
      </c>
      <c r="AD30" t="e">
        <f>'Enter Scores'!#REF!</f>
        <v>#REF!</v>
      </c>
      <c r="AE30" t="e">
        <f>'Enter Scores'!#REF!</f>
        <v>#REF!</v>
      </c>
      <c r="AF30" t="e">
        <f>'Enter Scores'!#REF!</f>
        <v>#REF!</v>
      </c>
      <c r="AG30" t="e">
        <f>'Enter Scores'!#REF!</f>
        <v>#REF!</v>
      </c>
    </row>
    <row r="31" spans="1:33" x14ac:dyDescent="0.3">
      <c r="A31" t="e">
        <f>'Enter Scores'!#REF!</f>
        <v>#REF!</v>
      </c>
      <c r="B31" t="e">
        <f>'Enter Scores'!#REF!</f>
        <v>#REF!</v>
      </c>
      <c r="C31" t="e">
        <f>'Enter Scores'!#REF!</f>
        <v>#REF!</v>
      </c>
      <c r="D31" t="e">
        <f>'Enter Scores'!#REF!</f>
        <v>#REF!</v>
      </c>
      <c r="E31" t="e">
        <f>'Enter Scores'!#REF!</f>
        <v>#REF!</v>
      </c>
      <c r="F31" t="e">
        <f>'Enter Scores'!#REF!</f>
        <v>#REF!</v>
      </c>
      <c r="G31" t="e">
        <f>'Enter Scores'!#REF!</f>
        <v>#REF!</v>
      </c>
      <c r="H31" t="e">
        <f>'Enter Scores'!#REF!</f>
        <v>#REF!</v>
      </c>
      <c r="I31" t="e">
        <f>'Enter Scores'!#REF!</f>
        <v>#REF!</v>
      </c>
      <c r="J31" t="e">
        <f>'Enter Scores'!#REF!</f>
        <v>#REF!</v>
      </c>
      <c r="K31" t="e">
        <f>'Enter Scores'!#REF!</f>
        <v>#REF!</v>
      </c>
      <c r="L31" t="e">
        <f>'Enter Scores'!#REF!</f>
        <v>#REF!</v>
      </c>
      <c r="M31" t="e">
        <f>'Enter Scores'!#REF!</f>
        <v>#REF!</v>
      </c>
      <c r="N31" t="e">
        <f>'Enter Scores'!#REF!</f>
        <v>#REF!</v>
      </c>
      <c r="O31" t="e">
        <f>'Enter Scores'!#REF!</f>
        <v>#REF!</v>
      </c>
      <c r="P31" t="e">
        <f>'Enter Scores'!#REF!</f>
        <v>#REF!</v>
      </c>
      <c r="Q31" t="e">
        <f>'Enter Scores'!#REF!</f>
        <v>#REF!</v>
      </c>
      <c r="R31" t="e">
        <f>'Enter Scores'!#REF!</f>
        <v>#REF!</v>
      </c>
      <c r="S31" t="e">
        <f>'Enter Scores'!#REF!</f>
        <v>#REF!</v>
      </c>
      <c r="T31" t="e">
        <f>'Enter Scores'!#REF!</f>
        <v>#REF!</v>
      </c>
      <c r="U31" t="e">
        <f>'Enter Scores'!#REF!</f>
        <v>#REF!</v>
      </c>
      <c r="V31" t="e">
        <f>'Enter Scores'!#REF!</f>
        <v>#REF!</v>
      </c>
      <c r="W31" t="e">
        <f>'Enter Scores'!#REF!</f>
        <v>#REF!</v>
      </c>
      <c r="X31" t="e">
        <f>'Enter Scores'!#REF!</f>
        <v>#REF!</v>
      </c>
      <c r="Y31" t="e">
        <f>'Enter Scores'!#REF!</f>
        <v>#REF!</v>
      </c>
      <c r="Z31" t="e">
        <f>'Enter Scores'!#REF!</f>
        <v>#REF!</v>
      </c>
      <c r="AA31" t="e">
        <f>'Enter Scores'!#REF!</f>
        <v>#REF!</v>
      </c>
      <c r="AB31" t="e">
        <f>'Enter Scores'!#REF!</f>
        <v>#REF!</v>
      </c>
      <c r="AC31" t="e">
        <f>'Enter Scores'!#REF!</f>
        <v>#REF!</v>
      </c>
      <c r="AD31" t="e">
        <f>'Enter Scores'!#REF!</f>
        <v>#REF!</v>
      </c>
      <c r="AE31" t="e">
        <f>'Enter Scores'!#REF!</f>
        <v>#REF!</v>
      </c>
      <c r="AF31" t="e">
        <f>'Enter Scores'!#REF!</f>
        <v>#REF!</v>
      </c>
      <c r="AG31" t="e">
        <f>'Enter Scores'!#REF!</f>
        <v>#REF!</v>
      </c>
    </row>
    <row r="32" spans="1:33" x14ac:dyDescent="0.3">
      <c r="A32" t="e">
        <f>'Enter Scores'!#REF!</f>
        <v>#REF!</v>
      </c>
      <c r="B32" t="e">
        <f>'Enter Scores'!#REF!</f>
        <v>#REF!</v>
      </c>
      <c r="C32" t="e">
        <f>'Enter Scores'!#REF!</f>
        <v>#REF!</v>
      </c>
      <c r="D32" t="e">
        <f>'Enter Scores'!#REF!</f>
        <v>#REF!</v>
      </c>
      <c r="E32" t="e">
        <f>'Enter Scores'!#REF!</f>
        <v>#REF!</v>
      </c>
      <c r="F32" t="e">
        <f>'Enter Scores'!#REF!</f>
        <v>#REF!</v>
      </c>
      <c r="G32" t="e">
        <f>'Enter Scores'!#REF!</f>
        <v>#REF!</v>
      </c>
      <c r="H32" t="e">
        <f>'Enter Scores'!#REF!</f>
        <v>#REF!</v>
      </c>
      <c r="I32" t="e">
        <f>'Enter Scores'!#REF!</f>
        <v>#REF!</v>
      </c>
      <c r="J32" t="e">
        <f>'Enter Scores'!#REF!</f>
        <v>#REF!</v>
      </c>
      <c r="K32" t="e">
        <f>'Enter Scores'!#REF!</f>
        <v>#REF!</v>
      </c>
      <c r="L32" t="e">
        <f>'Enter Scores'!#REF!</f>
        <v>#REF!</v>
      </c>
      <c r="M32" t="e">
        <f>'Enter Scores'!#REF!</f>
        <v>#REF!</v>
      </c>
      <c r="N32" t="e">
        <f>'Enter Scores'!#REF!</f>
        <v>#REF!</v>
      </c>
      <c r="O32" t="e">
        <f>'Enter Scores'!#REF!</f>
        <v>#REF!</v>
      </c>
      <c r="P32" t="e">
        <f>'Enter Scores'!#REF!</f>
        <v>#REF!</v>
      </c>
      <c r="Q32" t="e">
        <f>'Enter Scores'!#REF!</f>
        <v>#REF!</v>
      </c>
      <c r="R32" t="e">
        <f>'Enter Scores'!#REF!</f>
        <v>#REF!</v>
      </c>
      <c r="S32" t="e">
        <f>'Enter Scores'!#REF!</f>
        <v>#REF!</v>
      </c>
      <c r="T32" t="e">
        <f>'Enter Scores'!#REF!</f>
        <v>#REF!</v>
      </c>
      <c r="U32" t="e">
        <f>'Enter Scores'!#REF!</f>
        <v>#REF!</v>
      </c>
      <c r="V32" t="e">
        <f>'Enter Scores'!#REF!</f>
        <v>#REF!</v>
      </c>
      <c r="W32" t="e">
        <f>'Enter Scores'!#REF!</f>
        <v>#REF!</v>
      </c>
      <c r="X32" t="e">
        <f>'Enter Scores'!#REF!</f>
        <v>#REF!</v>
      </c>
      <c r="Y32" t="e">
        <f>'Enter Scores'!#REF!</f>
        <v>#REF!</v>
      </c>
      <c r="Z32" t="e">
        <f>'Enter Scores'!#REF!</f>
        <v>#REF!</v>
      </c>
      <c r="AA32" t="e">
        <f>'Enter Scores'!#REF!</f>
        <v>#REF!</v>
      </c>
      <c r="AB32" t="e">
        <f>'Enter Scores'!#REF!</f>
        <v>#REF!</v>
      </c>
      <c r="AC32" t="e">
        <f>'Enter Scores'!#REF!</f>
        <v>#REF!</v>
      </c>
      <c r="AD32" t="e">
        <f>'Enter Scores'!#REF!</f>
        <v>#REF!</v>
      </c>
      <c r="AE32" t="e">
        <f>'Enter Scores'!#REF!</f>
        <v>#REF!</v>
      </c>
      <c r="AF32" t="e">
        <f>'Enter Scores'!#REF!</f>
        <v>#REF!</v>
      </c>
      <c r="AG32" t="e">
        <f>'Enter Scores'!#REF!</f>
        <v>#REF!</v>
      </c>
    </row>
    <row r="33" spans="1:33" x14ac:dyDescent="0.3">
      <c r="A33" t="e">
        <f>'Enter Scores'!#REF!</f>
        <v>#REF!</v>
      </c>
      <c r="B33" t="e">
        <f>'Enter Scores'!#REF!</f>
        <v>#REF!</v>
      </c>
      <c r="C33" t="e">
        <f>'Enter Scores'!#REF!</f>
        <v>#REF!</v>
      </c>
      <c r="D33" t="e">
        <f>'Enter Scores'!#REF!</f>
        <v>#REF!</v>
      </c>
      <c r="E33" t="e">
        <f>'Enter Scores'!#REF!</f>
        <v>#REF!</v>
      </c>
      <c r="F33" t="e">
        <f>'Enter Scores'!#REF!</f>
        <v>#REF!</v>
      </c>
      <c r="G33" t="e">
        <f>'Enter Scores'!#REF!</f>
        <v>#REF!</v>
      </c>
      <c r="H33" t="e">
        <f>'Enter Scores'!#REF!</f>
        <v>#REF!</v>
      </c>
      <c r="I33" t="e">
        <f>'Enter Scores'!#REF!</f>
        <v>#REF!</v>
      </c>
      <c r="J33" t="e">
        <f>'Enter Scores'!#REF!</f>
        <v>#REF!</v>
      </c>
      <c r="K33" t="e">
        <f>'Enter Scores'!#REF!</f>
        <v>#REF!</v>
      </c>
      <c r="L33" t="e">
        <f>'Enter Scores'!#REF!</f>
        <v>#REF!</v>
      </c>
      <c r="M33" t="e">
        <f>'Enter Scores'!#REF!</f>
        <v>#REF!</v>
      </c>
      <c r="N33" t="e">
        <f>'Enter Scores'!#REF!</f>
        <v>#REF!</v>
      </c>
      <c r="O33" t="e">
        <f>'Enter Scores'!#REF!</f>
        <v>#REF!</v>
      </c>
      <c r="P33" t="e">
        <f>'Enter Scores'!#REF!</f>
        <v>#REF!</v>
      </c>
      <c r="Q33" t="e">
        <f>'Enter Scores'!#REF!</f>
        <v>#REF!</v>
      </c>
      <c r="R33" t="e">
        <f>'Enter Scores'!#REF!</f>
        <v>#REF!</v>
      </c>
      <c r="S33" t="e">
        <f>'Enter Scores'!#REF!</f>
        <v>#REF!</v>
      </c>
      <c r="T33" t="e">
        <f>'Enter Scores'!#REF!</f>
        <v>#REF!</v>
      </c>
      <c r="U33" t="e">
        <f>'Enter Scores'!#REF!</f>
        <v>#REF!</v>
      </c>
      <c r="V33" t="e">
        <f>'Enter Scores'!#REF!</f>
        <v>#REF!</v>
      </c>
      <c r="W33" t="e">
        <f>'Enter Scores'!#REF!</f>
        <v>#REF!</v>
      </c>
      <c r="X33" t="e">
        <f>'Enter Scores'!#REF!</f>
        <v>#REF!</v>
      </c>
      <c r="Y33" t="e">
        <f>'Enter Scores'!#REF!</f>
        <v>#REF!</v>
      </c>
      <c r="Z33" t="e">
        <f>'Enter Scores'!#REF!</f>
        <v>#REF!</v>
      </c>
      <c r="AA33" t="e">
        <f>'Enter Scores'!#REF!</f>
        <v>#REF!</v>
      </c>
      <c r="AB33" t="e">
        <f>'Enter Scores'!#REF!</f>
        <v>#REF!</v>
      </c>
      <c r="AC33" t="e">
        <f>'Enter Scores'!#REF!</f>
        <v>#REF!</v>
      </c>
      <c r="AD33" t="e">
        <f>'Enter Scores'!#REF!</f>
        <v>#REF!</v>
      </c>
      <c r="AE33" t="e">
        <f>'Enter Scores'!#REF!</f>
        <v>#REF!</v>
      </c>
      <c r="AF33" t="e">
        <f>'Enter Scores'!#REF!</f>
        <v>#REF!</v>
      </c>
      <c r="AG33" t="e">
        <f>'Enter Scores'!#REF!</f>
        <v>#REF!</v>
      </c>
    </row>
    <row r="34" spans="1:33" x14ac:dyDescent="0.3">
      <c r="A34" t="e">
        <f>'Enter Scores'!#REF!</f>
        <v>#REF!</v>
      </c>
      <c r="B34" t="e">
        <f>'Enter Scores'!#REF!</f>
        <v>#REF!</v>
      </c>
      <c r="C34" t="e">
        <f>'Enter Scores'!#REF!</f>
        <v>#REF!</v>
      </c>
      <c r="D34" t="e">
        <f>'Enter Scores'!#REF!</f>
        <v>#REF!</v>
      </c>
      <c r="E34" t="e">
        <f>'Enter Scores'!#REF!</f>
        <v>#REF!</v>
      </c>
      <c r="F34" t="e">
        <f>'Enter Scores'!#REF!</f>
        <v>#REF!</v>
      </c>
      <c r="G34" t="e">
        <f>'Enter Scores'!#REF!</f>
        <v>#REF!</v>
      </c>
      <c r="H34" t="e">
        <f>'Enter Scores'!#REF!</f>
        <v>#REF!</v>
      </c>
      <c r="I34" t="e">
        <f>'Enter Scores'!#REF!</f>
        <v>#REF!</v>
      </c>
      <c r="J34" t="e">
        <f>'Enter Scores'!#REF!</f>
        <v>#REF!</v>
      </c>
      <c r="K34" t="e">
        <f>'Enter Scores'!#REF!</f>
        <v>#REF!</v>
      </c>
      <c r="L34" t="e">
        <f>'Enter Scores'!#REF!</f>
        <v>#REF!</v>
      </c>
      <c r="M34" t="e">
        <f>'Enter Scores'!#REF!</f>
        <v>#REF!</v>
      </c>
      <c r="N34" t="e">
        <f>'Enter Scores'!#REF!</f>
        <v>#REF!</v>
      </c>
      <c r="O34" t="e">
        <f>'Enter Scores'!#REF!</f>
        <v>#REF!</v>
      </c>
      <c r="P34" t="e">
        <f>'Enter Scores'!#REF!</f>
        <v>#REF!</v>
      </c>
      <c r="Q34" t="e">
        <f>'Enter Scores'!#REF!</f>
        <v>#REF!</v>
      </c>
      <c r="R34" t="e">
        <f>'Enter Scores'!#REF!</f>
        <v>#REF!</v>
      </c>
      <c r="S34" t="e">
        <f>'Enter Scores'!#REF!</f>
        <v>#REF!</v>
      </c>
      <c r="T34" t="e">
        <f>'Enter Scores'!#REF!</f>
        <v>#REF!</v>
      </c>
      <c r="U34" t="e">
        <f>'Enter Scores'!#REF!</f>
        <v>#REF!</v>
      </c>
      <c r="V34" t="e">
        <f>'Enter Scores'!#REF!</f>
        <v>#REF!</v>
      </c>
      <c r="W34" t="e">
        <f>'Enter Scores'!#REF!</f>
        <v>#REF!</v>
      </c>
      <c r="X34" t="e">
        <f>'Enter Scores'!#REF!</f>
        <v>#REF!</v>
      </c>
      <c r="Y34" t="e">
        <f>'Enter Scores'!#REF!</f>
        <v>#REF!</v>
      </c>
      <c r="Z34" t="e">
        <f>'Enter Scores'!#REF!</f>
        <v>#REF!</v>
      </c>
      <c r="AA34" t="e">
        <f>'Enter Scores'!#REF!</f>
        <v>#REF!</v>
      </c>
      <c r="AB34" t="e">
        <f>'Enter Scores'!#REF!</f>
        <v>#REF!</v>
      </c>
      <c r="AC34" t="e">
        <f>'Enter Scores'!#REF!</f>
        <v>#REF!</v>
      </c>
      <c r="AD34" t="e">
        <f>'Enter Scores'!#REF!</f>
        <v>#REF!</v>
      </c>
      <c r="AE34" t="e">
        <f>'Enter Scores'!#REF!</f>
        <v>#REF!</v>
      </c>
      <c r="AF34" t="e">
        <f>'Enter Scores'!#REF!</f>
        <v>#REF!</v>
      </c>
      <c r="AG34" t="e">
        <f>'Enter Scores'!#REF!</f>
        <v>#REF!</v>
      </c>
    </row>
    <row r="35" spans="1:33" x14ac:dyDescent="0.3">
      <c r="A35" t="e">
        <f>'Enter Scores'!#REF!</f>
        <v>#REF!</v>
      </c>
      <c r="B35" t="e">
        <f>'Enter Scores'!#REF!</f>
        <v>#REF!</v>
      </c>
      <c r="C35" t="e">
        <f>'Enter Scores'!#REF!</f>
        <v>#REF!</v>
      </c>
      <c r="D35" t="e">
        <f>'Enter Scores'!#REF!</f>
        <v>#REF!</v>
      </c>
      <c r="E35" t="e">
        <f>'Enter Scores'!#REF!</f>
        <v>#REF!</v>
      </c>
      <c r="F35" t="e">
        <f>'Enter Scores'!#REF!</f>
        <v>#REF!</v>
      </c>
      <c r="G35" t="e">
        <f>'Enter Scores'!#REF!</f>
        <v>#REF!</v>
      </c>
      <c r="H35" t="e">
        <f>'Enter Scores'!#REF!</f>
        <v>#REF!</v>
      </c>
      <c r="I35" t="e">
        <f>'Enter Scores'!#REF!</f>
        <v>#REF!</v>
      </c>
      <c r="J35" t="e">
        <f>'Enter Scores'!#REF!</f>
        <v>#REF!</v>
      </c>
      <c r="K35" t="e">
        <f>'Enter Scores'!#REF!</f>
        <v>#REF!</v>
      </c>
      <c r="L35" t="e">
        <f>'Enter Scores'!#REF!</f>
        <v>#REF!</v>
      </c>
      <c r="M35" t="e">
        <f>'Enter Scores'!#REF!</f>
        <v>#REF!</v>
      </c>
      <c r="N35" t="e">
        <f>'Enter Scores'!#REF!</f>
        <v>#REF!</v>
      </c>
      <c r="O35" t="e">
        <f>'Enter Scores'!#REF!</f>
        <v>#REF!</v>
      </c>
      <c r="P35" t="e">
        <f>'Enter Scores'!#REF!</f>
        <v>#REF!</v>
      </c>
      <c r="Q35" t="e">
        <f>'Enter Scores'!#REF!</f>
        <v>#REF!</v>
      </c>
      <c r="R35" t="e">
        <f>'Enter Scores'!#REF!</f>
        <v>#REF!</v>
      </c>
      <c r="S35" t="e">
        <f>'Enter Scores'!#REF!</f>
        <v>#REF!</v>
      </c>
      <c r="T35" t="e">
        <f>'Enter Scores'!#REF!</f>
        <v>#REF!</v>
      </c>
      <c r="U35" t="e">
        <f>'Enter Scores'!#REF!</f>
        <v>#REF!</v>
      </c>
      <c r="V35" t="e">
        <f>'Enter Scores'!#REF!</f>
        <v>#REF!</v>
      </c>
      <c r="W35" t="e">
        <f>'Enter Scores'!#REF!</f>
        <v>#REF!</v>
      </c>
      <c r="X35" t="e">
        <f>'Enter Scores'!#REF!</f>
        <v>#REF!</v>
      </c>
      <c r="Y35" t="e">
        <f>'Enter Scores'!#REF!</f>
        <v>#REF!</v>
      </c>
      <c r="Z35" t="e">
        <f>'Enter Scores'!#REF!</f>
        <v>#REF!</v>
      </c>
      <c r="AA35" t="e">
        <f>'Enter Scores'!#REF!</f>
        <v>#REF!</v>
      </c>
      <c r="AB35" t="e">
        <f>'Enter Scores'!#REF!</f>
        <v>#REF!</v>
      </c>
      <c r="AC35" t="e">
        <f>'Enter Scores'!#REF!</f>
        <v>#REF!</v>
      </c>
      <c r="AD35" t="e">
        <f>'Enter Scores'!#REF!</f>
        <v>#REF!</v>
      </c>
      <c r="AE35" t="e">
        <f>'Enter Scores'!#REF!</f>
        <v>#REF!</v>
      </c>
      <c r="AF35" t="e">
        <f>'Enter Scores'!#REF!</f>
        <v>#REF!</v>
      </c>
      <c r="AG35" t="e">
        <f>'Enter Scores'!#REF!</f>
        <v>#REF!</v>
      </c>
    </row>
    <row r="36" spans="1:33" x14ac:dyDescent="0.3">
      <c r="A36" t="e">
        <f>'Enter Scores'!#REF!</f>
        <v>#REF!</v>
      </c>
      <c r="B36" t="e">
        <f>'Enter Scores'!#REF!</f>
        <v>#REF!</v>
      </c>
      <c r="C36" t="e">
        <f>'Enter Scores'!#REF!</f>
        <v>#REF!</v>
      </c>
      <c r="D36" t="e">
        <f>'Enter Scores'!#REF!</f>
        <v>#REF!</v>
      </c>
      <c r="E36" t="e">
        <f>'Enter Scores'!#REF!</f>
        <v>#REF!</v>
      </c>
      <c r="F36" t="e">
        <f>'Enter Scores'!#REF!</f>
        <v>#REF!</v>
      </c>
      <c r="G36" t="e">
        <f>'Enter Scores'!#REF!</f>
        <v>#REF!</v>
      </c>
      <c r="H36" t="e">
        <f>'Enter Scores'!#REF!</f>
        <v>#REF!</v>
      </c>
      <c r="I36" t="e">
        <f>'Enter Scores'!#REF!</f>
        <v>#REF!</v>
      </c>
      <c r="J36" t="e">
        <f>'Enter Scores'!#REF!</f>
        <v>#REF!</v>
      </c>
      <c r="K36" t="e">
        <f>'Enter Scores'!#REF!</f>
        <v>#REF!</v>
      </c>
      <c r="L36" t="e">
        <f>'Enter Scores'!#REF!</f>
        <v>#REF!</v>
      </c>
      <c r="M36" t="e">
        <f>'Enter Scores'!#REF!</f>
        <v>#REF!</v>
      </c>
      <c r="N36" t="e">
        <f>'Enter Scores'!#REF!</f>
        <v>#REF!</v>
      </c>
      <c r="O36" t="e">
        <f>'Enter Scores'!#REF!</f>
        <v>#REF!</v>
      </c>
      <c r="P36" t="e">
        <f>'Enter Scores'!#REF!</f>
        <v>#REF!</v>
      </c>
      <c r="Q36" t="e">
        <f>'Enter Scores'!#REF!</f>
        <v>#REF!</v>
      </c>
      <c r="R36" t="e">
        <f>'Enter Scores'!#REF!</f>
        <v>#REF!</v>
      </c>
      <c r="S36" t="e">
        <f>'Enter Scores'!#REF!</f>
        <v>#REF!</v>
      </c>
      <c r="T36" t="e">
        <f>'Enter Scores'!#REF!</f>
        <v>#REF!</v>
      </c>
      <c r="U36" t="e">
        <f>'Enter Scores'!#REF!</f>
        <v>#REF!</v>
      </c>
      <c r="V36" t="e">
        <f>'Enter Scores'!#REF!</f>
        <v>#REF!</v>
      </c>
      <c r="W36" t="e">
        <f>'Enter Scores'!#REF!</f>
        <v>#REF!</v>
      </c>
      <c r="X36" t="e">
        <f>'Enter Scores'!#REF!</f>
        <v>#REF!</v>
      </c>
      <c r="Y36" t="e">
        <f>'Enter Scores'!#REF!</f>
        <v>#REF!</v>
      </c>
      <c r="Z36" t="e">
        <f>'Enter Scores'!#REF!</f>
        <v>#REF!</v>
      </c>
      <c r="AA36" t="e">
        <f>'Enter Scores'!#REF!</f>
        <v>#REF!</v>
      </c>
      <c r="AB36" t="e">
        <f>'Enter Scores'!#REF!</f>
        <v>#REF!</v>
      </c>
      <c r="AC36" t="e">
        <f>'Enter Scores'!#REF!</f>
        <v>#REF!</v>
      </c>
      <c r="AD36" t="e">
        <f>'Enter Scores'!#REF!</f>
        <v>#REF!</v>
      </c>
      <c r="AE36" t="e">
        <f>'Enter Scores'!#REF!</f>
        <v>#REF!</v>
      </c>
      <c r="AF36" t="e">
        <f>'Enter Scores'!#REF!</f>
        <v>#REF!</v>
      </c>
      <c r="AG36" t="e">
        <f>'Enter Scores'!#REF!</f>
        <v>#REF!</v>
      </c>
    </row>
    <row r="37" spans="1:33" x14ac:dyDescent="0.3">
      <c r="A37" t="e">
        <f>'Enter Scores'!#REF!</f>
        <v>#REF!</v>
      </c>
      <c r="B37" t="e">
        <f>'Enter Scores'!#REF!</f>
        <v>#REF!</v>
      </c>
      <c r="C37" t="e">
        <f>'Enter Scores'!#REF!</f>
        <v>#REF!</v>
      </c>
      <c r="D37" t="e">
        <f>'Enter Scores'!#REF!</f>
        <v>#REF!</v>
      </c>
      <c r="E37" t="e">
        <f>'Enter Scores'!#REF!</f>
        <v>#REF!</v>
      </c>
      <c r="F37" t="e">
        <f>'Enter Scores'!#REF!</f>
        <v>#REF!</v>
      </c>
      <c r="G37" t="e">
        <f>'Enter Scores'!#REF!</f>
        <v>#REF!</v>
      </c>
      <c r="H37" t="e">
        <f>'Enter Scores'!#REF!</f>
        <v>#REF!</v>
      </c>
      <c r="I37" t="e">
        <f>'Enter Scores'!#REF!</f>
        <v>#REF!</v>
      </c>
      <c r="J37" t="e">
        <f>'Enter Scores'!#REF!</f>
        <v>#REF!</v>
      </c>
      <c r="K37" t="e">
        <f>'Enter Scores'!#REF!</f>
        <v>#REF!</v>
      </c>
      <c r="L37" t="e">
        <f>'Enter Scores'!#REF!</f>
        <v>#REF!</v>
      </c>
      <c r="M37" t="e">
        <f>'Enter Scores'!#REF!</f>
        <v>#REF!</v>
      </c>
      <c r="N37" t="e">
        <f>'Enter Scores'!#REF!</f>
        <v>#REF!</v>
      </c>
      <c r="O37" t="e">
        <f>'Enter Scores'!#REF!</f>
        <v>#REF!</v>
      </c>
      <c r="P37" t="e">
        <f>'Enter Scores'!#REF!</f>
        <v>#REF!</v>
      </c>
      <c r="Q37" t="e">
        <f>'Enter Scores'!#REF!</f>
        <v>#REF!</v>
      </c>
      <c r="R37" t="e">
        <f>'Enter Scores'!#REF!</f>
        <v>#REF!</v>
      </c>
      <c r="S37" t="e">
        <f>'Enter Scores'!#REF!</f>
        <v>#REF!</v>
      </c>
      <c r="T37" t="e">
        <f>'Enter Scores'!#REF!</f>
        <v>#REF!</v>
      </c>
      <c r="U37" t="e">
        <f>'Enter Scores'!#REF!</f>
        <v>#REF!</v>
      </c>
      <c r="V37" t="e">
        <f>'Enter Scores'!#REF!</f>
        <v>#REF!</v>
      </c>
      <c r="W37" t="e">
        <f>'Enter Scores'!#REF!</f>
        <v>#REF!</v>
      </c>
      <c r="X37" t="e">
        <f>'Enter Scores'!#REF!</f>
        <v>#REF!</v>
      </c>
      <c r="Y37" t="e">
        <f>'Enter Scores'!#REF!</f>
        <v>#REF!</v>
      </c>
      <c r="Z37" t="e">
        <f>'Enter Scores'!#REF!</f>
        <v>#REF!</v>
      </c>
      <c r="AA37" t="e">
        <f>'Enter Scores'!#REF!</f>
        <v>#REF!</v>
      </c>
      <c r="AB37" t="e">
        <f>'Enter Scores'!#REF!</f>
        <v>#REF!</v>
      </c>
      <c r="AC37" t="e">
        <f>'Enter Scores'!#REF!</f>
        <v>#REF!</v>
      </c>
      <c r="AD37" t="e">
        <f>'Enter Scores'!#REF!</f>
        <v>#REF!</v>
      </c>
      <c r="AE37" t="e">
        <f>'Enter Scores'!#REF!</f>
        <v>#REF!</v>
      </c>
      <c r="AF37" t="e">
        <f>'Enter Scores'!#REF!</f>
        <v>#REF!</v>
      </c>
      <c r="AG37" t="e">
        <f>'Enter Scores'!#REF!</f>
        <v>#REF!</v>
      </c>
    </row>
    <row r="38" spans="1:33" x14ac:dyDescent="0.3">
      <c r="A38" t="e">
        <f>'Enter Scores'!#REF!</f>
        <v>#REF!</v>
      </c>
      <c r="B38" t="e">
        <f>'Enter Scores'!#REF!</f>
        <v>#REF!</v>
      </c>
      <c r="C38" t="e">
        <f>'Enter Scores'!#REF!</f>
        <v>#REF!</v>
      </c>
      <c r="D38" t="e">
        <f>'Enter Scores'!#REF!</f>
        <v>#REF!</v>
      </c>
      <c r="E38" t="e">
        <f>'Enter Scores'!#REF!</f>
        <v>#REF!</v>
      </c>
      <c r="F38" t="e">
        <f>'Enter Scores'!#REF!</f>
        <v>#REF!</v>
      </c>
      <c r="G38" t="e">
        <f>'Enter Scores'!#REF!</f>
        <v>#REF!</v>
      </c>
      <c r="H38" t="e">
        <f>'Enter Scores'!#REF!</f>
        <v>#REF!</v>
      </c>
      <c r="I38" t="e">
        <f>'Enter Scores'!#REF!</f>
        <v>#REF!</v>
      </c>
      <c r="J38" t="e">
        <f>'Enter Scores'!#REF!</f>
        <v>#REF!</v>
      </c>
      <c r="K38" t="e">
        <f>'Enter Scores'!#REF!</f>
        <v>#REF!</v>
      </c>
      <c r="L38" t="e">
        <f>'Enter Scores'!#REF!</f>
        <v>#REF!</v>
      </c>
      <c r="M38" t="e">
        <f>'Enter Scores'!#REF!</f>
        <v>#REF!</v>
      </c>
      <c r="N38" t="e">
        <f>'Enter Scores'!#REF!</f>
        <v>#REF!</v>
      </c>
      <c r="O38" t="e">
        <f>'Enter Scores'!#REF!</f>
        <v>#REF!</v>
      </c>
      <c r="P38" t="e">
        <f>'Enter Scores'!#REF!</f>
        <v>#REF!</v>
      </c>
      <c r="Q38" t="e">
        <f>'Enter Scores'!#REF!</f>
        <v>#REF!</v>
      </c>
      <c r="R38" t="e">
        <f>'Enter Scores'!#REF!</f>
        <v>#REF!</v>
      </c>
      <c r="S38" t="e">
        <f>'Enter Scores'!#REF!</f>
        <v>#REF!</v>
      </c>
      <c r="T38" t="e">
        <f>'Enter Scores'!#REF!</f>
        <v>#REF!</v>
      </c>
      <c r="U38" t="e">
        <f>'Enter Scores'!#REF!</f>
        <v>#REF!</v>
      </c>
      <c r="V38" t="e">
        <f>'Enter Scores'!#REF!</f>
        <v>#REF!</v>
      </c>
      <c r="W38" t="e">
        <f>'Enter Scores'!#REF!</f>
        <v>#REF!</v>
      </c>
      <c r="X38" t="e">
        <f>'Enter Scores'!#REF!</f>
        <v>#REF!</v>
      </c>
      <c r="Y38" t="e">
        <f>'Enter Scores'!#REF!</f>
        <v>#REF!</v>
      </c>
      <c r="Z38" t="e">
        <f>'Enter Scores'!#REF!</f>
        <v>#REF!</v>
      </c>
      <c r="AA38" t="e">
        <f>'Enter Scores'!#REF!</f>
        <v>#REF!</v>
      </c>
      <c r="AB38" t="e">
        <f>'Enter Scores'!#REF!</f>
        <v>#REF!</v>
      </c>
      <c r="AC38" t="e">
        <f>'Enter Scores'!#REF!</f>
        <v>#REF!</v>
      </c>
      <c r="AD38" t="e">
        <f>'Enter Scores'!#REF!</f>
        <v>#REF!</v>
      </c>
      <c r="AE38" t="e">
        <f>'Enter Scores'!#REF!</f>
        <v>#REF!</v>
      </c>
      <c r="AF38" t="e">
        <f>'Enter Scores'!#REF!</f>
        <v>#REF!</v>
      </c>
      <c r="AG38" t="e">
        <f>'Enter Scores'!#REF!</f>
        <v>#REF!</v>
      </c>
    </row>
    <row r="39" spans="1:33" x14ac:dyDescent="0.3">
      <c r="A39" t="e">
        <f>'Enter Scores'!#REF!</f>
        <v>#REF!</v>
      </c>
      <c r="B39" t="e">
        <f>'Enter Scores'!#REF!</f>
        <v>#REF!</v>
      </c>
      <c r="C39" t="e">
        <f>'Enter Scores'!#REF!</f>
        <v>#REF!</v>
      </c>
      <c r="D39" t="e">
        <f>'Enter Scores'!#REF!</f>
        <v>#REF!</v>
      </c>
      <c r="E39" t="e">
        <f>'Enter Scores'!#REF!</f>
        <v>#REF!</v>
      </c>
      <c r="F39" t="e">
        <f>'Enter Scores'!#REF!</f>
        <v>#REF!</v>
      </c>
      <c r="G39" t="e">
        <f>'Enter Scores'!#REF!</f>
        <v>#REF!</v>
      </c>
      <c r="H39" t="e">
        <f>'Enter Scores'!#REF!</f>
        <v>#REF!</v>
      </c>
      <c r="I39" t="e">
        <f>'Enter Scores'!#REF!</f>
        <v>#REF!</v>
      </c>
      <c r="J39" t="e">
        <f>'Enter Scores'!#REF!</f>
        <v>#REF!</v>
      </c>
      <c r="K39" t="e">
        <f>'Enter Scores'!#REF!</f>
        <v>#REF!</v>
      </c>
      <c r="L39" t="e">
        <f>'Enter Scores'!#REF!</f>
        <v>#REF!</v>
      </c>
      <c r="M39" t="e">
        <f>'Enter Scores'!#REF!</f>
        <v>#REF!</v>
      </c>
      <c r="N39" t="e">
        <f>'Enter Scores'!#REF!</f>
        <v>#REF!</v>
      </c>
      <c r="O39" t="e">
        <f>'Enter Scores'!#REF!</f>
        <v>#REF!</v>
      </c>
      <c r="P39" t="e">
        <f>'Enter Scores'!#REF!</f>
        <v>#REF!</v>
      </c>
      <c r="Q39" t="e">
        <f>'Enter Scores'!#REF!</f>
        <v>#REF!</v>
      </c>
      <c r="R39" t="e">
        <f>'Enter Scores'!#REF!</f>
        <v>#REF!</v>
      </c>
      <c r="S39" t="e">
        <f>'Enter Scores'!#REF!</f>
        <v>#REF!</v>
      </c>
      <c r="T39" t="e">
        <f>'Enter Scores'!#REF!</f>
        <v>#REF!</v>
      </c>
      <c r="U39" t="e">
        <f>'Enter Scores'!#REF!</f>
        <v>#REF!</v>
      </c>
      <c r="V39" t="e">
        <f>'Enter Scores'!#REF!</f>
        <v>#REF!</v>
      </c>
      <c r="W39" t="e">
        <f>'Enter Scores'!#REF!</f>
        <v>#REF!</v>
      </c>
      <c r="X39" t="e">
        <f>'Enter Scores'!#REF!</f>
        <v>#REF!</v>
      </c>
      <c r="Y39" t="e">
        <f>'Enter Scores'!#REF!</f>
        <v>#REF!</v>
      </c>
      <c r="Z39" t="e">
        <f>'Enter Scores'!#REF!</f>
        <v>#REF!</v>
      </c>
      <c r="AA39" t="e">
        <f>'Enter Scores'!#REF!</f>
        <v>#REF!</v>
      </c>
      <c r="AB39" t="e">
        <f>'Enter Scores'!#REF!</f>
        <v>#REF!</v>
      </c>
      <c r="AC39" t="e">
        <f>'Enter Scores'!#REF!</f>
        <v>#REF!</v>
      </c>
      <c r="AD39" t="e">
        <f>'Enter Scores'!#REF!</f>
        <v>#REF!</v>
      </c>
      <c r="AE39" t="e">
        <f>'Enter Scores'!#REF!</f>
        <v>#REF!</v>
      </c>
      <c r="AF39" t="e">
        <f>'Enter Scores'!#REF!</f>
        <v>#REF!</v>
      </c>
      <c r="AG39" t="e">
        <f>'Enter Scores'!#REF!</f>
        <v>#REF!</v>
      </c>
    </row>
    <row r="40" spans="1:33" x14ac:dyDescent="0.3">
      <c r="A40" t="e">
        <f>'Enter Scores'!#REF!</f>
        <v>#REF!</v>
      </c>
      <c r="B40" t="e">
        <f>'Enter Scores'!#REF!</f>
        <v>#REF!</v>
      </c>
      <c r="C40" t="e">
        <f>'Enter Scores'!#REF!</f>
        <v>#REF!</v>
      </c>
      <c r="D40" t="e">
        <f>'Enter Scores'!#REF!</f>
        <v>#REF!</v>
      </c>
      <c r="E40" t="e">
        <f>'Enter Scores'!#REF!</f>
        <v>#REF!</v>
      </c>
      <c r="F40" t="e">
        <f>'Enter Scores'!#REF!</f>
        <v>#REF!</v>
      </c>
      <c r="G40" t="e">
        <f>'Enter Scores'!#REF!</f>
        <v>#REF!</v>
      </c>
      <c r="H40" t="e">
        <f>'Enter Scores'!#REF!</f>
        <v>#REF!</v>
      </c>
      <c r="I40" t="e">
        <f>'Enter Scores'!#REF!</f>
        <v>#REF!</v>
      </c>
      <c r="J40" t="e">
        <f>'Enter Scores'!#REF!</f>
        <v>#REF!</v>
      </c>
      <c r="K40" t="e">
        <f>'Enter Scores'!#REF!</f>
        <v>#REF!</v>
      </c>
      <c r="L40" t="e">
        <f>'Enter Scores'!#REF!</f>
        <v>#REF!</v>
      </c>
      <c r="M40" t="e">
        <f>'Enter Scores'!#REF!</f>
        <v>#REF!</v>
      </c>
      <c r="N40" t="e">
        <f>'Enter Scores'!#REF!</f>
        <v>#REF!</v>
      </c>
      <c r="O40" t="e">
        <f>'Enter Scores'!#REF!</f>
        <v>#REF!</v>
      </c>
      <c r="P40" t="e">
        <f>'Enter Scores'!#REF!</f>
        <v>#REF!</v>
      </c>
      <c r="Q40" t="e">
        <f>'Enter Scores'!#REF!</f>
        <v>#REF!</v>
      </c>
      <c r="R40" t="e">
        <f>'Enter Scores'!#REF!</f>
        <v>#REF!</v>
      </c>
      <c r="S40" t="e">
        <f>'Enter Scores'!#REF!</f>
        <v>#REF!</v>
      </c>
      <c r="T40" t="e">
        <f>'Enter Scores'!#REF!</f>
        <v>#REF!</v>
      </c>
      <c r="U40" t="e">
        <f>'Enter Scores'!#REF!</f>
        <v>#REF!</v>
      </c>
      <c r="V40" t="e">
        <f>'Enter Scores'!#REF!</f>
        <v>#REF!</v>
      </c>
      <c r="W40" t="e">
        <f>'Enter Scores'!#REF!</f>
        <v>#REF!</v>
      </c>
      <c r="X40" t="e">
        <f>'Enter Scores'!#REF!</f>
        <v>#REF!</v>
      </c>
      <c r="Y40" t="e">
        <f>'Enter Scores'!#REF!</f>
        <v>#REF!</v>
      </c>
      <c r="Z40" t="e">
        <f>'Enter Scores'!#REF!</f>
        <v>#REF!</v>
      </c>
      <c r="AA40" t="e">
        <f>'Enter Scores'!#REF!</f>
        <v>#REF!</v>
      </c>
      <c r="AB40" t="e">
        <f>'Enter Scores'!#REF!</f>
        <v>#REF!</v>
      </c>
      <c r="AC40" t="e">
        <f>'Enter Scores'!#REF!</f>
        <v>#REF!</v>
      </c>
      <c r="AD40" t="e">
        <f>'Enter Scores'!#REF!</f>
        <v>#REF!</v>
      </c>
      <c r="AE40" t="e">
        <f>'Enter Scores'!#REF!</f>
        <v>#REF!</v>
      </c>
      <c r="AF40" t="e">
        <f>'Enter Scores'!#REF!</f>
        <v>#REF!</v>
      </c>
      <c r="AG40" t="e">
        <f>'Enter Scores'!#REF!</f>
        <v>#REF!</v>
      </c>
    </row>
    <row r="41" spans="1:33" x14ac:dyDescent="0.3">
      <c r="A41" t="e">
        <f>'Enter Scores'!#REF!</f>
        <v>#REF!</v>
      </c>
      <c r="B41" t="e">
        <f>'Enter Scores'!#REF!</f>
        <v>#REF!</v>
      </c>
      <c r="C41" t="e">
        <f>'Enter Scores'!#REF!</f>
        <v>#REF!</v>
      </c>
      <c r="D41" t="e">
        <f>'Enter Scores'!#REF!</f>
        <v>#REF!</v>
      </c>
      <c r="E41" t="e">
        <f>'Enter Scores'!#REF!</f>
        <v>#REF!</v>
      </c>
      <c r="F41" t="e">
        <f>'Enter Scores'!#REF!</f>
        <v>#REF!</v>
      </c>
      <c r="G41" t="e">
        <f>'Enter Scores'!#REF!</f>
        <v>#REF!</v>
      </c>
      <c r="H41" t="e">
        <f>'Enter Scores'!#REF!</f>
        <v>#REF!</v>
      </c>
      <c r="I41" t="e">
        <f>'Enter Scores'!#REF!</f>
        <v>#REF!</v>
      </c>
      <c r="J41" t="e">
        <f>'Enter Scores'!#REF!</f>
        <v>#REF!</v>
      </c>
      <c r="K41" t="e">
        <f>'Enter Scores'!#REF!</f>
        <v>#REF!</v>
      </c>
      <c r="L41" t="e">
        <f>'Enter Scores'!#REF!</f>
        <v>#REF!</v>
      </c>
      <c r="M41" t="e">
        <f>'Enter Scores'!#REF!</f>
        <v>#REF!</v>
      </c>
      <c r="N41" t="e">
        <f>'Enter Scores'!#REF!</f>
        <v>#REF!</v>
      </c>
      <c r="O41" t="e">
        <f>'Enter Scores'!#REF!</f>
        <v>#REF!</v>
      </c>
      <c r="P41" t="e">
        <f>'Enter Scores'!#REF!</f>
        <v>#REF!</v>
      </c>
      <c r="Q41" t="e">
        <f>'Enter Scores'!#REF!</f>
        <v>#REF!</v>
      </c>
      <c r="R41" t="e">
        <f>'Enter Scores'!#REF!</f>
        <v>#REF!</v>
      </c>
      <c r="S41" t="e">
        <f>'Enter Scores'!#REF!</f>
        <v>#REF!</v>
      </c>
      <c r="T41" t="e">
        <f>'Enter Scores'!#REF!</f>
        <v>#REF!</v>
      </c>
      <c r="U41" t="e">
        <f>'Enter Scores'!#REF!</f>
        <v>#REF!</v>
      </c>
      <c r="V41" t="e">
        <f>'Enter Scores'!#REF!</f>
        <v>#REF!</v>
      </c>
      <c r="W41" t="e">
        <f>'Enter Scores'!#REF!</f>
        <v>#REF!</v>
      </c>
      <c r="X41" t="e">
        <f>'Enter Scores'!#REF!</f>
        <v>#REF!</v>
      </c>
      <c r="Y41" t="e">
        <f>'Enter Scores'!#REF!</f>
        <v>#REF!</v>
      </c>
      <c r="Z41" t="e">
        <f>'Enter Scores'!#REF!</f>
        <v>#REF!</v>
      </c>
      <c r="AA41" t="e">
        <f>'Enter Scores'!#REF!</f>
        <v>#REF!</v>
      </c>
      <c r="AB41" t="e">
        <f>'Enter Scores'!#REF!</f>
        <v>#REF!</v>
      </c>
      <c r="AC41" t="e">
        <f>'Enter Scores'!#REF!</f>
        <v>#REF!</v>
      </c>
      <c r="AD41" t="e">
        <f>'Enter Scores'!#REF!</f>
        <v>#REF!</v>
      </c>
      <c r="AE41" t="e">
        <f>'Enter Scores'!#REF!</f>
        <v>#REF!</v>
      </c>
      <c r="AF41" t="e">
        <f>'Enter Scores'!#REF!</f>
        <v>#REF!</v>
      </c>
      <c r="AG41" t="e">
        <f>'Enter Scores'!#REF!</f>
        <v>#REF!</v>
      </c>
    </row>
    <row r="42" spans="1:33" x14ac:dyDescent="0.3">
      <c r="A42" t="e">
        <f>'Enter Scores'!#REF!</f>
        <v>#REF!</v>
      </c>
      <c r="B42" t="e">
        <f>'Enter Scores'!#REF!</f>
        <v>#REF!</v>
      </c>
      <c r="C42" t="e">
        <f>'Enter Scores'!#REF!</f>
        <v>#REF!</v>
      </c>
      <c r="D42" t="e">
        <f>'Enter Scores'!#REF!</f>
        <v>#REF!</v>
      </c>
      <c r="E42" t="e">
        <f>'Enter Scores'!#REF!</f>
        <v>#REF!</v>
      </c>
      <c r="F42" t="e">
        <f>'Enter Scores'!#REF!</f>
        <v>#REF!</v>
      </c>
      <c r="G42" t="e">
        <f>'Enter Scores'!#REF!</f>
        <v>#REF!</v>
      </c>
      <c r="H42" t="e">
        <f>'Enter Scores'!#REF!</f>
        <v>#REF!</v>
      </c>
      <c r="I42" t="e">
        <f>'Enter Scores'!#REF!</f>
        <v>#REF!</v>
      </c>
      <c r="J42" t="e">
        <f>'Enter Scores'!#REF!</f>
        <v>#REF!</v>
      </c>
      <c r="K42" t="e">
        <f>'Enter Scores'!#REF!</f>
        <v>#REF!</v>
      </c>
      <c r="L42" t="e">
        <f>'Enter Scores'!#REF!</f>
        <v>#REF!</v>
      </c>
      <c r="M42" t="e">
        <f>'Enter Scores'!#REF!</f>
        <v>#REF!</v>
      </c>
      <c r="N42" t="e">
        <f>'Enter Scores'!#REF!</f>
        <v>#REF!</v>
      </c>
      <c r="O42" t="e">
        <f>'Enter Scores'!#REF!</f>
        <v>#REF!</v>
      </c>
      <c r="P42" t="e">
        <f>'Enter Scores'!#REF!</f>
        <v>#REF!</v>
      </c>
      <c r="Q42" t="e">
        <f>'Enter Scores'!#REF!</f>
        <v>#REF!</v>
      </c>
      <c r="R42" t="e">
        <f>'Enter Scores'!#REF!</f>
        <v>#REF!</v>
      </c>
      <c r="S42" t="e">
        <f>'Enter Scores'!#REF!</f>
        <v>#REF!</v>
      </c>
      <c r="T42" t="e">
        <f>'Enter Scores'!#REF!</f>
        <v>#REF!</v>
      </c>
      <c r="U42" t="e">
        <f>'Enter Scores'!#REF!</f>
        <v>#REF!</v>
      </c>
      <c r="V42" t="e">
        <f>'Enter Scores'!#REF!</f>
        <v>#REF!</v>
      </c>
      <c r="W42" t="e">
        <f>'Enter Scores'!#REF!</f>
        <v>#REF!</v>
      </c>
      <c r="X42" t="e">
        <f>'Enter Scores'!#REF!</f>
        <v>#REF!</v>
      </c>
      <c r="Y42" t="e">
        <f>'Enter Scores'!#REF!</f>
        <v>#REF!</v>
      </c>
      <c r="Z42" t="e">
        <f>'Enter Scores'!#REF!</f>
        <v>#REF!</v>
      </c>
      <c r="AA42" t="e">
        <f>'Enter Scores'!#REF!</f>
        <v>#REF!</v>
      </c>
      <c r="AB42" t="e">
        <f>'Enter Scores'!#REF!</f>
        <v>#REF!</v>
      </c>
      <c r="AC42" t="e">
        <f>'Enter Scores'!#REF!</f>
        <v>#REF!</v>
      </c>
      <c r="AD42" t="e">
        <f>'Enter Scores'!#REF!</f>
        <v>#REF!</v>
      </c>
      <c r="AE42" t="e">
        <f>'Enter Scores'!#REF!</f>
        <v>#REF!</v>
      </c>
      <c r="AF42" t="e">
        <f>'Enter Scores'!#REF!</f>
        <v>#REF!</v>
      </c>
      <c r="AG42" t="e">
        <f>'Enter Scores'!#REF!</f>
        <v>#REF!</v>
      </c>
    </row>
    <row r="43" spans="1:33" x14ac:dyDescent="0.3">
      <c r="A43" t="e">
        <f>'Enter Scores'!#REF!</f>
        <v>#REF!</v>
      </c>
      <c r="B43" t="e">
        <f>'Enter Scores'!#REF!</f>
        <v>#REF!</v>
      </c>
      <c r="C43" t="e">
        <f>'Enter Scores'!#REF!</f>
        <v>#REF!</v>
      </c>
      <c r="D43" t="e">
        <f>'Enter Scores'!#REF!</f>
        <v>#REF!</v>
      </c>
      <c r="E43" t="e">
        <f>'Enter Scores'!#REF!</f>
        <v>#REF!</v>
      </c>
      <c r="F43" t="e">
        <f>'Enter Scores'!#REF!</f>
        <v>#REF!</v>
      </c>
      <c r="G43" t="e">
        <f>'Enter Scores'!#REF!</f>
        <v>#REF!</v>
      </c>
      <c r="H43" t="e">
        <f>'Enter Scores'!#REF!</f>
        <v>#REF!</v>
      </c>
      <c r="I43" t="e">
        <f>'Enter Scores'!#REF!</f>
        <v>#REF!</v>
      </c>
      <c r="J43" t="e">
        <f>'Enter Scores'!#REF!</f>
        <v>#REF!</v>
      </c>
      <c r="K43" t="e">
        <f>'Enter Scores'!#REF!</f>
        <v>#REF!</v>
      </c>
      <c r="L43" t="e">
        <f>'Enter Scores'!#REF!</f>
        <v>#REF!</v>
      </c>
      <c r="M43" t="e">
        <f>'Enter Scores'!#REF!</f>
        <v>#REF!</v>
      </c>
      <c r="N43" t="e">
        <f>'Enter Scores'!#REF!</f>
        <v>#REF!</v>
      </c>
      <c r="O43" t="e">
        <f>'Enter Scores'!#REF!</f>
        <v>#REF!</v>
      </c>
      <c r="P43" t="e">
        <f>'Enter Scores'!#REF!</f>
        <v>#REF!</v>
      </c>
      <c r="Q43" t="e">
        <f>'Enter Scores'!#REF!</f>
        <v>#REF!</v>
      </c>
      <c r="R43" t="e">
        <f>'Enter Scores'!#REF!</f>
        <v>#REF!</v>
      </c>
      <c r="S43" t="e">
        <f>'Enter Scores'!#REF!</f>
        <v>#REF!</v>
      </c>
      <c r="T43" t="e">
        <f>'Enter Scores'!#REF!</f>
        <v>#REF!</v>
      </c>
      <c r="U43" t="e">
        <f>'Enter Scores'!#REF!</f>
        <v>#REF!</v>
      </c>
      <c r="V43" t="e">
        <f>'Enter Scores'!#REF!</f>
        <v>#REF!</v>
      </c>
      <c r="W43" t="e">
        <f>'Enter Scores'!#REF!</f>
        <v>#REF!</v>
      </c>
      <c r="X43" t="e">
        <f>'Enter Scores'!#REF!</f>
        <v>#REF!</v>
      </c>
      <c r="Y43" t="e">
        <f>'Enter Scores'!#REF!</f>
        <v>#REF!</v>
      </c>
      <c r="Z43" t="e">
        <f>'Enter Scores'!#REF!</f>
        <v>#REF!</v>
      </c>
      <c r="AA43" t="e">
        <f>'Enter Scores'!#REF!</f>
        <v>#REF!</v>
      </c>
      <c r="AB43" t="e">
        <f>'Enter Scores'!#REF!</f>
        <v>#REF!</v>
      </c>
      <c r="AC43" t="e">
        <f>'Enter Scores'!#REF!</f>
        <v>#REF!</v>
      </c>
      <c r="AD43" t="e">
        <f>'Enter Scores'!#REF!</f>
        <v>#REF!</v>
      </c>
      <c r="AE43" t="e">
        <f>'Enter Scores'!#REF!</f>
        <v>#REF!</v>
      </c>
      <c r="AF43" t="e">
        <f>'Enter Scores'!#REF!</f>
        <v>#REF!</v>
      </c>
      <c r="AG43" t="e">
        <f>'Enter Scores'!#REF!</f>
        <v>#REF!</v>
      </c>
    </row>
    <row r="44" spans="1:33" x14ac:dyDescent="0.3">
      <c r="A44" t="e">
        <f>'Enter Scores'!#REF!</f>
        <v>#REF!</v>
      </c>
      <c r="B44" t="e">
        <f>'Enter Scores'!#REF!</f>
        <v>#REF!</v>
      </c>
      <c r="C44" t="e">
        <f>'Enter Scores'!#REF!</f>
        <v>#REF!</v>
      </c>
      <c r="D44" t="e">
        <f>'Enter Scores'!#REF!</f>
        <v>#REF!</v>
      </c>
      <c r="E44" t="e">
        <f>'Enter Scores'!#REF!</f>
        <v>#REF!</v>
      </c>
      <c r="F44" t="e">
        <f>'Enter Scores'!#REF!</f>
        <v>#REF!</v>
      </c>
      <c r="G44" t="e">
        <f>'Enter Scores'!#REF!</f>
        <v>#REF!</v>
      </c>
      <c r="H44" t="e">
        <f>'Enter Scores'!#REF!</f>
        <v>#REF!</v>
      </c>
      <c r="I44" t="e">
        <f>'Enter Scores'!#REF!</f>
        <v>#REF!</v>
      </c>
      <c r="J44" t="e">
        <f>'Enter Scores'!#REF!</f>
        <v>#REF!</v>
      </c>
      <c r="K44" t="e">
        <f>'Enter Scores'!#REF!</f>
        <v>#REF!</v>
      </c>
      <c r="L44" t="e">
        <f>'Enter Scores'!#REF!</f>
        <v>#REF!</v>
      </c>
      <c r="M44" t="e">
        <f>'Enter Scores'!#REF!</f>
        <v>#REF!</v>
      </c>
      <c r="N44" t="e">
        <f>'Enter Scores'!#REF!</f>
        <v>#REF!</v>
      </c>
      <c r="O44" t="e">
        <f>'Enter Scores'!#REF!</f>
        <v>#REF!</v>
      </c>
      <c r="P44" t="e">
        <f>'Enter Scores'!#REF!</f>
        <v>#REF!</v>
      </c>
      <c r="Q44" t="e">
        <f>'Enter Scores'!#REF!</f>
        <v>#REF!</v>
      </c>
      <c r="R44" t="e">
        <f>'Enter Scores'!#REF!</f>
        <v>#REF!</v>
      </c>
      <c r="S44" t="e">
        <f>'Enter Scores'!#REF!</f>
        <v>#REF!</v>
      </c>
      <c r="T44" t="e">
        <f>'Enter Scores'!#REF!</f>
        <v>#REF!</v>
      </c>
      <c r="U44" t="e">
        <f>'Enter Scores'!#REF!</f>
        <v>#REF!</v>
      </c>
      <c r="V44" t="e">
        <f>'Enter Scores'!#REF!</f>
        <v>#REF!</v>
      </c>
      <c r="W44" t="e">
        <f>'Enter Scores'!#REF!</f>
        <v>#REF!</v>
      </c>
      <c r="X44" t="e">
        <f>'Enter Scores'!#REF!</f>
        <v>#REF!</v>
      </c>
      <c r="Y44" t="e">
        <f>'Enter Scores'!#REF!</f>
        <v>#REF!</v>
      </c>
      <c r="Z44" t="e">
        <f>'Enter Scores'!#REF!</f>
        <v>#REF!</v>
      </c>
      <c r="AA44" t="e">
        <f>'Enter Scores'!#REF!</f>
        <v>#REF!</v>
      </c>
      <c r="AB44" t="e">
        <f>'Enter Scores'!#REF!</f>
        <v>#REF!</v>
      </c>
      <c r="AC44" t="e">
        <f>'Enter Scores'!#REF!</f>
        <v>#REF!</v>
      </c>
      <c r="AD44" t="e">
        <f>'Enter Scores'!#REF!</f>
        <v>#REF!</v>
      </c>
      <c r="AE44" t="e">
        <f>'Enter Scores'!#REF!</f>
        <v>#REF!</v>
      </c>
      <c r="AF44" t="e">
        <f>'Enter Scores'!#REF!</f>
        <v>#REF!</v>
      </c>
      <c r="AG44" t="e">
        <f>'Enter Scores'!#REF!</f>
        <v>#REF!</v>
      </c>
    </row>
    <row r="45" spans="1:33" x14ac:dyDescent="0.3">
      <c r="A45" t="e">
        <f>'Enter Scores'!#REF!</f>
        <v>#REF!</v>
      </c>
      <c r="B45" t="e">
        <f>'Enter Scores'!#REF!</f>
        <v>#REF!</v>
      </c>
      <c r="C45" t="e">
        <f>'Enter Scores'!#REF!</f>
        <v>#REF!</v>
      </c>
      <c r="D45" t="e">
        <f>'Enter Scores'!#REF!</f>
        <v>#REF!</v>
      </c>
      <c r="E45" t="e">
        <f>'Enter Scores'!#REF!</f>
        <v>#REF!</v>
      </c>
      <c r="F45" t="e">
        <f>'Enter Scores'!#REF!</f>
        <v>#REF!</v>
      </c>
      <c r="G45" t="e">
        <f>'Enter Scores'!#REF!</f>
        <v>#REF!</v>
      </c>
      <c r="H45" t="e">
        <f>'Enter Scores'!#REF!</f>
        <v>#REF!</v>
      </c>
      <c r="I45" t="e">
        <f>'Enter Scores'!#REF!</f>
        <v>#REF!</v>
      </c>
      <c r="J45" t="e">
        <f>'Enter Scores'!#REF!</f>
        <v>#REF!</v>
      </c>
      <c r="K45" t="e">
        <f>'Enter Scores'!#REF!</f>
        <v>#REF!</v>
      </c>
      <c r="L45" t="e">
        <f>'Enter Scores'!#REF!</f>
        <v>#REF!</v>
      </c>
      <c r="M45" t="e">
        <f>'Enter Scores'!#REF!</f>
        <v>#REF!</v>
      </c>
      <c r="N45" t="e">
        <f>'Enter Scores'!#REF!</f>
        <v>#REF!</v>
      </c>
      <c r="O45" t="e">
        <f>'Enter Scores'!#REF!</f>
        <v>#REF!</v>
      </c>
      <c r="P45" t="e">
        <f>'Enter Scores'!#REF!</f>
        <v>#REF!</v>
      </c>
      <c r="Q45" t="e">
        <f>'Enter Scores'!#REF!</f>
        <v>#REF!</v>
      </c>
      <c r="R45" t="e">
        <f>'Enter Scores'!#REF!</f>
        <v>#REF!</v>
      </c>
      <c r="S45" t="e">
        <f>'Enter Scores'!#REF!</f>
        <v>#REF!</v>
      </c>
      <c r="T45" t="e">
        <f>'Enter Scores'!#REF!</f>
        <v>#REF!</v>
      </c>
      <c r="U45" t="e">
        <f>'Enter Scores'!#REF!</f>
        <v>#REF!</v>
      </c>
      <c r="V45" t="e">
        <f>'Enter Scores'!#REF!</f>
        <v>#REF!</v>
      </c>
      <c r="W45" t="e">
        <f>'Enter Scores'!#REF!</f>
        <v>#REF!</v>
      </c>
      <c r="X45" t="e">
        <f>'Enter Scores'!#REF!</f>
        <v>#REF!</v>
      </c>
      <c r="Y45" t="e">
        <f>'Enter Scores'!#REF!</f>
        <v>#REF!</v>
      </c>
      <c r="Z45" t="e">
        <f>'Enter Scores'!#REF!</f>
        <v>#REF!</v>
      </c>
      <c r="AA45" t="e">
        <f>'Enter Scores'!#REF!</f>
        <v>#REF!</v>
      </c>
      <c r="AB45" t="e">
        <f>'Enter Scores'!#REF!</f>
        <v>#REF!</v>
      </c>
      <c r="AC45" t="e">
        <f>'Enter Scores'!#REF!</f>
        <v>#REF!</v>
      </c>
      <c r="AD45" t="e">
        <f>'Enter Scores'!#REF!</f>
        <v>#REF!</v>
      </c>
      <c r="AE45" t="e">
        <f>'Enter Scores'!#REF!</f>
        <v>#REF!</v>
      </c>
      <c r="AF45" t="e">
        <f>'Enter Scores'!#REF!</f>
        <v>#REF!</v>
      </c>
      <c r="AG45" t="e">
        <f>'Enter Scores'!#REF!</f>
        <v>#REF!</v>
      </c>
    </row>
    <row r="46" spans="1:33" x14ac:dyDescent="0.3">
      <c r="A46" t="e">
        <f>'Enter Scores'!#REF!</f>
        <v>#REF!</v>
      </c>
      <c r="B46" t="e">
        <f>'Enter Scores'!#REF!</f>
        <v>#REF!</v>
      </c>
      <c r="C46" t="e">
        <f>'Enter Scores'!#REF!</f>
        <v>#REF!</v>
      </c>
      <c r="D46" t="e">
        <f>'Enter Scores'!#REF!</f>
        <v>#REF!</v>
      </c>
      <c r="E46" t="e">
        <f>'Enter Scores'!#REF!</f>
        <v>#REF!</v>
      </c>
      <c r="F46" t="e">
        <f>'Enter Scores'!#REF!</f>
        <v>#REF!</v>
      </c>
      <c r="G46" t="e">
        <f>'Enter Scores'!#REF!</f>
        <v>#REF!</v>
      </c>
      <c r="H46" t="e">
        <f>'Enter Scores'!#REF!</f>
        <v>#REF!</v>
      </c>
      <c r="I46" t="e">
        <f>'Enter Scores'!#REF!</f>
        <v>#REF!</v>
      </c>
      <c r="J46" t="e">
        <f>'Enter Scores'!#REF!</f>
        <v>#REF!</v>
      </c>
      <c r="K46" t="e">
        <f>'Enter Scores'!#REF!</f>
        <v>#REF!</v>
      </c>
      <c r="L46" t="e">
        <f>'Enter Scores'!#REF!</f>
        <v>#REF!</v>
      </c>
      <c r="M46" t="e">
        <f>'Enter Scores'!#REF!</f>
        <v>#REF!</v>
      </c>
      <c r="N46" t="e">
        <f>'Enter Scores'!#REF!</f>
        <v>#REF!</v>
      </c>
      <c r="O46" t="e">
        <f>'Enter Scores'!#REF!</f>
        <v>#REF!</v>
      </c>
      <c r="P46" t="e">
        <f>'Enter Scores'!#REF!</f>
        <v>#REF!</v>
      </c>
      <c r="Q46" t="e">
        <f>'Enter Scores'!#REF!</f>
        <v>#REF!</v>
      </c>
      <c r="R46" t="e">
        <f>'Enter Scores'!#REF!</f>
        <v>#REF!</v>
      </c>
      <c r="S46" t="e">
        <f>'Enter Scores'!#REF!</f>
        <v>#REF!</v>
      </c>
      <c r="T46" t="e">
        <f>'Enter Scores'!#REF!</f>
        <v>#REF!</v>
      </c>
      <c r="U46" t="e">
        <f>'Enter Scores'!#REF!</f>
        <v>#REF!</v>
      </c>
      <c r="V46" t="e">
        <f>'Enter Scores'!#REF!</f>
        <v>#REF!</v>
      </c>
      <c r="W46" t="e">
        <f>'Enter Scores'!#REF!</f>
        <v>#REF!</v>
      </c>
      <c r="X46" t="e">
        <f>'Enter Scores'!#REF!</f>
        <v>#REF!</v>
      </c>
      <c r="Y46" t="e">
        <f>'Enter Scores'!#REF!</f>
        <v>#REF!</v>
      </c>
      <c r="Z46" t="e">
        <f>'Enter Scores'!#REF!</f>
        <v>#REF!</v>
      </c>
      <c r="AA46" t="e">
        <f>'Enter Scores'!#REF!</f>
        <v>#REF!</v>
      </c>
      <c r="AB46" t="e">
        <f>'Enter Scores'!#REF!</f>
        <v>#REF!</v>
      </c>
      <c r="AC46" t="e">
        <f>'Enter Scores'!#REF!</f>
        <v>#REF!</v>
      </c>
      <c r="AD46" t="e">
        <f>'Enter Scores'!#REF!</f>
        <v>#REF!</v>
      </c>
      <c r="AE46" t="e">
        <f>'Enter Scores'!#REF!</f>
        <v>#REF!</v>
      </c>
      <c r="AF46" t="e">
        <f>'Enter Scores'!#REF!</f>
        <v>#REF!</v>
      </c>
      <c r="AG46" t="e">
        <f>'Enter Scores'!#REF!</f>
        <v>#REF!</v>
      </c>
    </row>
    <row r="47" spans="1:33" x14ac:dyDescent="0.3">
      <c r="A47" t="e">
        <f>'Enter Scores'!#REF!</f>
        <v>#REF!</v>
      </c>
      <c r="B47" t="e">
        <f>'Enter Scores'!#REF!</f>
        <v>#REF!</v>
      </c>
      <c r="C47" t="e">
        <f>'Enter Scores'!#REF!</f>
        <v>#REF!</v>
      </c>
      <c r="D47" t="e">
        <f>'Enter Scores'!#REF!</f>
        <v>#REF!</v>
      </c>
      <c r="E47" t="e">
        <f>'Enter Scores'!#REF!</f>
        <v>#REF!</v>
      </c>
      <c r="F47" t="e">
        <f>'Enter Scores'!#REF!</f>
        <v>#REF!</v>
      </c>
      <c r="G47" t="e">
        <f>'Enter Scores'!#REF!</f>
        <v>#REF!</v>
      </c>
      <c r="H47" t="e">
        <f>'Enter Scores'!#REF!</f>
        <v>#REF!</v>
      </c>
      <c r="I47" t="e">
        <f>'Enter Scores'!#REF!</f>
        <v>#REF!</v>
      </c>
      <c r="J47" t="e">
        <f>'Enter Scores'!#REF!</f>
        <v>#REF!</v>
      </c>
      <c r="K47" t="e">
        <f>'Enter Scores'!#REF!</f>
        <v>#REF!</v>
      </c>
      <c r="L47" t="e">
        <f>'Enter Scores'!#REF!</f>
        <v>#REF!</v>
      </c>
      <c r="M47" t="e">
        <f>'Enter Scores'!#REF!</f>
        <v>#REF!</v>
      </c>
      <c r="N47" t="e">
        <f>'Enter Scores'!#REF!</f>
        <v>#REF!</v>
      </c>
      <c r="O47" t="e">
        <f>'Enter Scores'!#REF!</f>
        <v>#REF!</v>
      </c>
      <c r="P47" t="e">
        <f>'Enter Scores'!#REF!</f>
        <v>#REF!</v>
      </c>
      <c r="Q47" t="e">
        <f>'Enter Scores'!#REF!</f>
        <v>#REF!</v>
      </c>
      <c r="R47" t="e">
        <f>'Enter Scores'!#REF!</f>
        <v>#REF!</v>
      </c>
      <c r="S47" t="e">
        <f>'Enter Scores'!#REF!</f>
        <v>#REF!</v>
      </c>
      <c r="T47" t="e">
        <f>'Enter Scores'!#REF!</f>
        <v>#REF!</v>
      </c>
      <c r="U47" t="e">
        <f>'Enter Scores'!#REF!</f>
        <v>#REF!</v>
      </c>
      <c r="V47" t="e">
        <f>'Enter Scores'!#REF!</f>
        <v>#REF!</v>
      </c>
      <c r="W47" t="e">
        <f>'Enter Scores'!#REF!</f>
        <v>#REF!</v>
      </c>
      <c r="X47" t="e">
        <f>'Enter Scores'!#REF!</f>
        <v>#REF!</v>
      </c>
      <c r="Y47" t="e">
        <f>'Enter Scores'!#REF!</f>
        <v>#REF!</v>
      </c>
      <c r="Z47" t="e">
        <f>'Enter Scores'!#REF!</f>
        <v>#REF!</v>
      </c>
      <c r="AA47" t="e">
        <f>'Enter Scores'!#REF!</f>
        <v>#REF!</v>
      </c>
      <c r="AB47" t="e">
        <f>'Enter Scores'!#REF!</f>
        <v>#REF!</v>
      </c>
      <c r="AC47" t="e">
        <f>'Enter Scores'!#REF!</f>
        <v>#REF!</v>
      </c>
      <c r="AD47" t="e">
        <f>'Enter Scores'!#REF!</f>
        <v>#REF!</v>
      </c>
      <c r="AE47" t="e">
        <f>'Enter Scores'!#REF!</f>
        <v>#REF!</v>
      </c>
      <c r="AF47" t="e">
        <f>'Enter Scores'!#REF!</f>
        <v>#REF!</v>
      </c>
      <c r="AG47" t="e">
        <f>'Enter Scores'!#REF!</f>
        <v>#REF!</v>
      </c>
    </row>
    <row r="48" spans="1:33" x14ac:dyDescent="0.3">
      <c r="A48" t="e">
        <f>'Enter Scores'!#REF!</f>
        <v>#REF!</v>
      </c>
      <c r="B48" t="e">
        <f>'Enter Scores'!#REF!</f>
        <v>#REF!</v>
      </c>
      <c r="C48" t="e">
        <f>'Enter Scores'!#REF!</f>
        <v>#REF!</v>
      </c>
      <c r="D48" t="e">
        <f>'Enter Scores'!#REF!</f>
        <v>#REF!</v>
      </c>
      <c r="E48" t="e">
        <f>'Enter Scores'!#REF!</f>
        <v>#REF!</v>
      </c>
      <c r="F48" t="e">
        <f>'Enter Scores'!#REF!</f>
        <v>#REF!</v>
      </c>
      <c r="G48" t="e">
        <f>'Enter Scores'!#REF!</f>
        <v>#REF!</v>
      </c>
      <c r="H48" t="e">
        <f>'Enter Scores'!#REF!</f>
        <v>#REF!</v>
      </c>
      <c r="I48" t="e">
        <f>'Enter Scores'!#REF!</f>
        <v>#REF!</v>
      </c>
      <c r="J48" t="e">
        <f>'Enter Scores'!#REF!</f>
        <v>#REF!</v>
      </c>
      <c r="K48" t="e">
        <f>'Enter Scores'!#REF!</f>
        <v>#REF!</v>
      </c>
      <c r="L48" t="e">
        <f>'Enter Scores'!#REF!</f>
        <v>#REF!</v>
      </c>
      <c r="M48" t="e">
        <f>'Enter Scores'!#REF!</f>
        <v>#REF!</v>
      </c>
      <c r="N48" t="e">
        <f>'Enter Scores'!#REF!</f>
        <v>#REF!</v>
      </c>
      <c r="O48" t="e">
        <f>'Enter Scores'!#REF!</f>
        <v>#REF!</v>
      </c>
      <c r="P48" t="e">
        <f>'Enter Scores'!#REF!</f>
        <v>#REF!</v>
      </c>
      <c r="Q48" t="e">
        <f>'Enter Scores'!#REF!</f>
        <v>#REF!</v>
      </c>
      <c r="R48" t="e">
        <f>'Enter Scores'!#REF!</f>
        <v>#REF!</v>
      </c>
      <c r="S48" t="e">
        <f>'Enter Scores'!#REF!</f>
        <v>#REF!</v>
      </c>
      <c r="T48" t="e">
        <f>'Enter Scores'!#REF!</f>
        <v>#REF!</v>
      </c>
      <c r="U48" t="e">
        <f>'Enter Scores'!#REF!</f>
        <v>#REF!</v>
      </c>
      <c r="V48" t="e">
        <f>'Enter Scores'!#REF!</f>
        <v>#REF!</v>
      </c>
      <c r="W48" t="e">
        <f>'Enter Scores'!#REF!</f>
        <v>#REF!</v>
      </c>
      <c r="X48" t="e">
        <f>'Enter Scores'!#REF!</f>
        <v>#REF!</v>
      </c>
      <c r="Y48" t="e">
        <f>'Enter Scores'!#REF!</f>
        <v>#REF!</v>
      </c>
      <c r="Z48" t="e">
        <f>'Enter Scores'!#REF!</f>
        <v>#REF!</v>
      </c>
      <c r="AA48" t="e">
        <f>'Enter Scores'!#REF!</f>
        <v>#REF!</v>
      </c>
      <c r="AB48" t="e">
        <f>'Enter Scores'!#REF!</f>
        <v>#REF!</v>
      </c>
      <c r="AC48" t="e">
        <f>'Enter Scores'!#REF!</f>
        <v>#REF!</v>
      </c>
      <c r="AD48" t="e">
        <f>'Enter Scores'!#REF!</f>
        <v>#REF!</v>
      </c>
      <c r="AE48" t="e">
        <f>'Enter Scores'!#REF!</f>
        <v>#REF!</v>
      </c>
      <c r="AF48" t="e">
        <f>'Enter Scores'!#REF!</f>
        <v>#REF!</v>
      </c>
      <c r="AG48" t="e">
        <f>'Enter Scores'!#REF!</f>
        <v>#REF!</v>
      </c>
    </row>
    <row r="49" spans="1:33" x14ac:dyDescent="0.3">
      <c r="A49" t="e">
        <f>'Enter Scores'!#REF!</f>
        <v>#REF!</v>
      </c>
      <c r="B49" t="e">
        <f>'Enter Scores'!#REF!</f>
        <v>#REF!</v>
      </c>
      <c r="C49" t="e">
        <f>'Enter Scores'!#REF!</f>
        <v>#REF!</v>
      </c>
      <c r="D49" t="e">
        <f>'Enter Scores'!#REF!</f>
        <v>#REF!</v>
      </c>
      <c r="E49" t="e">
        <f>'Enter Scores'!#REF!</f>
        <v>#REF!</v>
      </c>
      <c r="F49" t="e">
        <f>'Enter Scores'!#REF!</f>
        <v>#REF!</v>
      </c>
      <c r="G49" t="e">
        <f>'Enter Scores'!#REF!</f>
        <v>#REF!</v>
      </c>
      <c r="H49" t="e">
        <f>'Enter Scores'!#REF!</f>
        <v>#REF!</v>
      </c>
      <c r="I49" t="e">
        <f>'Enter Scores'!#REF!</f>
        <v>#REF!</v>
      </c>
      <c r="J49" t="e">
        <f>'Enter Scores'!#REF!</f>
        <v>#REF!</v>
      </c>
      <c r="K49" t="e">
        <f>'Enter Scores'!#REF!</f>
        <v>#REF!</v>
      </c>
      <c r="L49" t="e">
        <f>'Enter Scores'!#REF!</f>
        <v>#REF!</v>
      </c>
      <c r="M49" t="e">
        <f>'Enter Scores'!#REF!</f>
        <v>#REF!</v>
      </c>
      <c r="N49" t="e">
        <f>'Enter Scores'!#REF!</f>
        <v>#REF!</v>
      </c>
      <c r="O49" t="e">
        <f>'Enter Scores'!#REF!</f>
        <v>#REF!</v>
      </c>
      <c r="P49" t="e">
        <f>'Enter Scores'!#REF!</f>
        <v>#REF!</v>
      </c>
      <c r="Q49" t="e">
        <f>'Enter Scores'!#REF!</f>
        <v>#REF!</v>
      </c>
      <c r="R49" t="e">
        <f>'Enter Scores'!#REF!</f>
        <v>#REF!</v>
      </c>
      <c r="S49" t="e">
        <f>'Enter Scores'!#REF!</f>
        <v>#REF!</v>
      </c>
      <c r="T49" t="e">
        <f>'Enter Scores'!#REF!</f>
        <v>#REF!</v>
      </c>
      <c r="U49" t="e">
        <f>'Enter Scores'!#REF!</f>
        <v>#REF!</v>
      </c>
      <c r="V49" t="e">
        <f>'Enter Scores'!#REF!</f>
        <v>#REF!</v>
      </c>
      <c r="W49" t="e">
        <f>'Enter Scores'!#REF!</f>
        <v>#REF!</v>
      </c>
      <c r="X49" t="e">
        <f>'Enter Scores'!#REF!</f>
        <v>#REF!</v>
      </c>
      <c r="Y49" t="e">
        <f>'Enter Scores'!#REF!</f>
        <v>#REF!</v>
      </c>
      <c r="Z49" t="e">
        <f>'Enter Scores'!#REF!</f>
        <v>#REF!</v>
      </c>
      <c r="AA49" t="e">
        <f>'Enter Scores'!#REF!</f>
        <v>#REF!</v>
      </c>
      <c r="AB49" t="e">
        <f>'Enter Scores'!#REF!</f>
        <v>#REF!</v>
      </c>
      <c r="AC49" t="e">
        <f>'Enter Scores'!#REF!</f>
        <v>#REF!</v>
      </c>
      <c r="AD49" t="e">
        <f>'Enter Scores'!#REF!</f>
        <v>#REF!</v>
      </c>
      <c r="AE49" t="e">
        <f>'Enter Scores'!#REF!</f>
        <v>#REF!</v>
      </c>
      <c r="AF49" t="e">
        <f>'Enter Scores'!#REF!</f>
        <v>#REF!</v>
      </c>
      <c r="AG49" t="e">
        <f>'Enter Scores'!#REF!</f>
        <v>#REF!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"/>
  <sheetViews>
    <sheetView topLeftCell="B1" workbookViewId="0">
      <selection activeCell="N21" sqref="N21"/>
    </sheetView>
  </sheetViews>
  <sheetFormatPr defaultRowHeight="14.4" x14ac:dyDescent="0.3"/>
  <cols>
    <col min="1" max="1" width="17.6640625" customWidth="1"/>
  </cols>
  <sheetData>
    <row r="1" spans="1:12" x14ac:dyDescent="0.3">
      <c r="A1" t="s">
        <v>59</v>
      </c>
      <c r="B1" s="117" t="s">
        <v>57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3">
      <c r="A2" t="s">
        <v>60</v>
      </c>
      <c r="B2" t="s">
        <v>58</v>
      </c>
    </row>
    <row r="3" spans="1:12" x14ac:dyDescent="0.3">
      <c r="A3" t="s">
        <v>61</v>
      </c>
      <c r="B3" t="s">
        <v>56</v>
      </c>
    </row>
  </sheetData>
  <mergeCells count="1">
    <mergeCell ref="B1:L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Enter Scores</vt:lpstr>
      <vt:lpstr>PRINT - Score Sheets</vt:lpstr>
      <vt:lpstr>Results - Sort Teams</vt:lpstr>
      <vt:lpstr>Team Results for Posting</vt:lpstr>
      <vt:lpstr>Results - Sort All Bowlers</vt:lpstr>
      <vt:lpstr>District Team Qualifiers</vt:lpstr>
      <vt:lpstr>District IND Qualifiers</vt:lpstr>
      <vt:lpstr>Export Participants</vt:lpstr>
      <vt:lpstr>Text Header</vt:lpstr>
      <vt:lpstr>Sub Scores</vt:lpstr>
      <vt:lpstr>Rosters</vt:lpstr>
      <vt:lpstr>'Enter Scores'!Print_Area</vt:lpstr>
      <vt:lpstr>'Results - Sort All Bowlers'!Print_Area</vt:lpstr>
      <vt:lpstr>'Results - Sort Teams'!Print_Area</vt:lpstr>
      <vt:lpstr>'Results - Sort All Bowlers'!Print_Titles</vt:lpstr>
      <vt:lpstr>'Results - Sort Teams'!Print_Titles</vt:lpstr>
    </vt:vector>
  </TitlesOfParts>
  <Company>OHSAA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bmurray</dc:creator>
  <cp:lastModifiedBy>denise reitz</cp:lastModifiedBy>
  <cp:lastPrinted>2024-02-09T18:37:07Z</cp:lastPrinted>
  <dcterms:created xsi:type="dcterms:W3CDTF">2011-01-18T15:22:24Z</dcterms:created>
  <dcterms:modified xsi:type="dcterms:W3CDTF">2024-02-09T18:39:47Z</dcterms:modified>
</cp:coreProperties>
</file>